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825F1952-08DF-4AD4-90E2-FF6A074AEF05}" xr6:coauthVersionLast="47" xr6:coauthVersionMax="47" xr10:uidLastSave="{00000000-0000-0000-0000-000000000000}"/>
  <bookViews>
    <workbookView xWindow="28680" yWindow="-120" windowWidth="29040" windowHeight="15840" firstSheet="5" activeTab="15" xr2:uid="{00000000-000D-0000-FFFF-FFFF00000000}"/>
  </bookViews>
  <sheets>
    <sheet name="2010" sheetId="5" r:id="rId1"/>
    <sheet name="2011" sheetId="6" r:id="rId2"/>
    <sheet name="2012" sheetId="7" r:id="rId3"/>
    <sheet name="2013" sheetId="8" r:id="rId4"/>
    <sheet name="2014" sheetId="9" r:id="rId5"/>
    <sheet name="2015" sheetId="10" r:id="rId6"/>
    <sheet name="2016" sheetId="12" r:id="rId7"/>
    <sheet name="2017" sheetId="13" r:id="rId8"/>
    <sheet name="2018" sheetId="14" r:id="rId9"/>
    <sheet name="2019" sheetId="15" r:id="rId10"/>
    <sheet name="2020" sheetId="16" r:id="rId11"/>
    <sheet name="2021" sheetId="17" r:id="rId12"/>
    <sheet name="2022" sheetId="18" r:id="rId13"/>
    <sheet name="2023" sheetId="19" r:id="rId14"/>
    <sheet name="2024" sheetId="20" r:id="rId15"/>
    <sheet name="2025" sheetId="2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1" l="1"/>
  <c r="E12" i="21"/>
  <c r="E13" i="21"/>
  <c r="E14" i="21"/>
  <c r="E15" i="21"/>
  <c r="E16" i="21"/>
  <c r="E17" i="21"/>
  <c r="E18" i="21"/>
  <c r="E19" i="21"/>
  <c r="E20" i="21"/>
  <c r="E10" i="21"/>
  <c r="E9" i="21"/>
  <c r="E11" i="20"/>
  <c r="E12" i="20"/>
  <c r="E13" i="20"/>
  <c r="E14" i="20"/>
  <c r="E15" i="20"/>
  <c r="E16" i="20"/>
  <c r="E17" i="20"/>
  <c r="E18" i="20"/>
  <c r="E19" i="20"/>
  <c r="E20" i="20"/>
  <c r="E10" i="20"/>
  <c r="E9" i="20"/>
  <c r="E20" i="19"/>
  <c r="E19" i="19"/>
  <c r="E18" i="19"/>
  <c r="E17" i="19"/>
  <c r="E16" i="19"/>
  <c r="E15" i="19"/>
  <c r="E14" i="19"/>
  <c r="E13" i="19"/>
  <c r="E12" i="19"/>
  <c r="E11" i="19"/>
  <c r="E10" i="19"/>
  <c r="E9" i="19"/>
  <c r="E20" i="18"/>
  <c r="E19" i="18"/>
  <c r="E18" i="18"/>
  <c r="E17" i="18"/>
  <c r="E16" i="18"/>
  <c r="E15" i="18"/>
  <c r="E14" i="18"/>
  <c r="E13" i="18"/>
  <c r="E12" i="18"/>
  <c r="E11" i="18"/>
  <c r="E10" i="18"/>
  <c r="E9" i="18"/>
  <c r="E20" i="17"/>
  <c r="E19" i="17"/>
  <c r="E18" i="17"/>
  <c r="E17" i="17"/>
  <c r="E16" i="17"/>
  <c r="E15" i="17"/>
  <c r="E14" i="17"/>
  <c r="E13" i="17"/>
  <c r="E12" i="17"/>
  <c r="E11" i="17"/>
  <c r="E10" i="17"/>
  <c r="E9" i="17"/>
  <c r="E20" i="16"/>
  <c r="E12" i="16"/>
  <c r="E13" i="16"/>
  <c r="E14" i="16"/>
  <c r="E15" i="16"/>
  <c r="E19" i="16"/>
  <c r="E18" i="16"/>
  <c r="E17" i="16"/>
  <c r="E16" i="16"/>
  <c r="E11" i="16"/>
  <c r="E10" i="16"/>
  <c r="E9" i="16"/>
  <c r="E20" i="15"/>
  <c r="E19" i="15"/>
  <c r="E18" i="15"/>
  <c r="E16" i="15"/>
  <c r="E17" i="15"/>
  <c r="E15" i="15"/>
  <c r="E14" i="15"/>
  <c r="E13" i="15"/>
  <c r="E12" i="15"/>
  <c r="E11" i="15"/>
  <c r="E10" i="15"/>
  <c r="E9" i="15"/>
  <c r="E20" i="14"/>
  <c r="E19" i="14"/>
  <c r="E18" i="14"/>
  <c r="E17" i="14"/>
  <c r="E16" i="14"/>
  <c r="E15" i="14"/>
  <c r="E14" i="14"/>
  <c r="E13" i="14"/>
  <c r="E12" i="14"/>
  <c r="E11" i="14"/>
  <c r="E9" i="14"/>
  <c r="E10" i="14"/>
  <c r="E15" i="13"/>
  <c r="E20" i="13"/>
  <c r="E19" i="13"/>
  <c r="E18" i="13"/>
  <c r="E17" i="13"/>
  <c r="E16" i="13"/>
  <c r="E14" i="13"/>
  <c r="E13" i="13"/>
  <c r="E12" i="13"/>
  <c r="E11" i="13"/>
  <c r="E10" i="13"/>
  <c r="E9" i="13"/>
  <c r="E11" i="10"/>
  <c r="E12" i="10"/>
  <c r="E13" i="10"/>
  <c r="E14" i="10"/>
  <c r="E15" i="10"/>
  <c r="E16" i="10"/>
  <c r="E11" i="9"/>
  <c r="E12" i="9"/>
  <c r="E13" i="9"/>
  <c r="E14" i="9"/>
  <c r="E15" i="9"/>
  <c r="E16" i="9"/>
  <c r="E17" i="9"/>
  <c r="E18" i="9"/>
  <c r="E19" i="9"/>
  <c r="E20" i="9"/>
  <c r="E10" i="9"/>
  <c r="E9" i="9"/>
  <c r="E11" i="8"/>
  <c r="E13" i="8"/>
  <c r="E14" i="8"/>
  <c r="E15" i="8"/>
  <c r="E16" i="8"/>
  <c r="E17" i="8"/>
  <c r="E18" i="8"/>
  <c r="E19" i="8"/>
  <c r="E20" i="8"/>
  <c r="E12" i="8"/>
  <c r="E10" i="8"/>
  <c r="E9" i="8"/>
  <c r="E20" i="7"/>
  <c r="E19" i="7"/>
  <c r="E18" i="7"/>
  <c r="E17" i="7"/>
  <c r="E16" i="7"/>
  <c r="E15" i="7"/>
  <c r="E14" i="7"/>
  <c r="E13" i="7"/>
  <c r="E12" i="7"/>
  <c r="E11" i="7"/>
  <c r="E10" i="7"/>
  <c r="E9" i="7"/>
  <c r="E20" i="6"/>
  <c r="E19" i="6"/>
  <c r="E18" i="6"/>
  <c r="E17" i="6"/>
  <c r="E16" i="6"/>
  <c r="E15" i="6"/>
  <c r="E14" i="6"/>
  <c r="E13" i="6"/>
  <c r="E12" i="6"/>
  <c r="E11" i="6"/>
  <c r="E10" i="6"/>
  <c r="E9" i="6"/>
  <c r="E10" i="5"/>
  <c r="E9" i="5"/>
</calcChain>
</file>

<file path=xl/sharedStrings.xml><?xml version="1.0" encoding="utf-8"?>
<sst xmlns="http://schemas.openxmlformats.org/spreadsheetml/2006/main" count="544" uniqueCount="57">
  <si>
    <t>SUIVI DU TAUX GASOIL SELON INDICE CNR</t>
  </si>
  <si>
    <t>BASE : INDICE MOYEN SEPTEMBRE 2007</t>
  </si>
  <si>
    <t>INDICE DE CALCUL : INDICE CNR (M-1)</t>
  </si>
  <si>
    <t>TAUX EN %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</si>
  <si>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</si>
  <si>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</si>
  <si>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</si>
  <si>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</si>
  <si>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</si>
  <si>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</si>
  <si>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</si>
  <si>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</si>
  <si>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</si>
  <si>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</si>
  <si>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</si>
  <si>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</si>
  <si>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 REF</t>
  </si>
  <si>
    <t>DECEMBRE</t>
  </si>
  <si>
    <t>FEVRIER</t>
  </si>
  <si>
    <t xml:space="preserve">MARS </t>
  </si>
  <si>
    <t>AOUT</t>
  </si>
  <si>
    <t>MOIS 2010</t>
  </si>
  <si>
    <t xml:space="preserve">SUIVI DU TAUX GASOIL SELON INDICE CNR </t>
  </si>
  <si>
    <t>MOIS 2012</t>
  </si>
  <si>
    <t>SUIVI DU TAUX GASOIL SELON INDICE CNR POUR 2014</t>
  </si>
  <si>
    <t>MOIS 2014</t>
  </si>
  <si>
    <t>MODE DE CALCUL :</t>
  </si>
  <si>
    <t>% = (INDICE (M-1) - INDICE DE REF) / INDICE REF * PART RELATIVE DU GASOIL CNR</t>
  </si>
  <si>
    <t xml:space="preserve">INDICE (M-1) : </t>
  </si>
  <si>
    <t>Indice moyen mensuel du mois précédent du gazoil professionnel publié par le CNR</t>
  </si>
  <si>
    <t>INDICE REF :</t>
  </si>
  <si>
    <t>Indice de référence (septembre 2007) du gazoil professionnel publiè par le CNR (VALEUR 139)</t>
  </si>
  <si>
    <t>Part relative du gasoil dans les coûts de transports retenue par le CNR (27,2% en 2014)</t>
  </si>
  <si>
    <t>SUIVI DU TAUX GASOIL SELON INDICE CNR POUR 2015</t>
  </si>
  <si>
    <t>MOIS</t>
  </si>
  <si>
    <t>Part relative du gasoil dans les coûts de transports retenue par le CNR (22,4% en 2015)</t>
  </si>
  <si>
    <t>SUIVI DU TAUX GASOIL SELON INDICE CNR POUR 2016</t>
  </si>
  <si>
    <t>Part relative du gasoil dans les coûts de transports retenue par le CNR (20,7% en 2016)</t>
  </si>
  <si>
    <t>SUIVI DU TAUX GASOIL SELON INDICE CNR POUR 2017</t>
  </si>
  <si>
    <t xml:space="preserve">MOIS </t>
  </si>
  <si>
    <t>Part relative du gasoil dans les coûts de transports retenue par le CNR (23,1% en 2017)</t>
  </si>
  <si>
    <t>SUIVI DU TAUX GASOIL SELON INDICE CNR POUR 2018</t>
  </si>
  <si>
    <t>Part relative du gasoil dans les coûts de transports retenue par le CNR (23,5% en 2018)</t>
  </si>
  <si>
    <t>SUIVI DU TAUX GASOIL SELON INDICE CNR POUR 2019</t>
  </si>
  <si>
    <t>Part relative du gasoil dans les coûts de transports retenue par le CNR (23,7% en 2019)</t>
  </si>
  <si>
    <t>SUIVI DU TAUX GASOIL SELON INDICE CNR POUR 2020</t>
  </si>
  <si>
    <t>Part relative du gasoil dans les coûts de transports retenue par le CNR (24,5% en 2020)</t>
  </si>
  <si>
    <t>Part relative du gasoil dans les coûts de transports retenue par le CNR (21,5% à partir de février 2021)</t>
  </si>
  <si>
    <t>SUIVI DU TAUX GASOIL SELON INDICE CNR POUR 2021</t>
  </si>
  <si>
    <t>SUIVI DU TAUX GASOIL SELON INDICE CNR POUR 2022</t>
  </si>
  <si>
    <t>Part relative du gasoil dans les coûts de transports retenue par le CNR (25,2% à partir de février 2022)</t>
  </si>
  <si>
    <t>SUIVI DU TAUX GASOIL SELON INDICE CNR POUR 2023</t>
  </si>
  <si>
    <t>Part relative du gasoil dans les coûts de transports retenue par le CNR (26,5% à partir de février 2023)</t>
  </si>
  <si>
    <t>SUIVI DU TAUX GASOIL SELON INDICE CNR POUR 2024</t>
  </si>
  <si>
    <t>Part relative du gasoil dans les coûts de transports retenue par le CNR (24,4% à partir de février 2024)</t>
  </si>
  <si>
    <t>SUIVI DU TAUX GASOIL SELON INDICE CNR POUR 2025</t>
  </si>
  <si>
    <t>Part relative du gasoil dans les coûts de transports retenue par le CNR (22,10% à partir de février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</si>
</sst>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Continuous" vertical="center"/>
    </xf>
    <xf numFmtId="0" fontId="2" fillId="2" borderId="2" xfId="1" applyFont="1" applyFill="1" applyBorder="1" applyAlignment="1">
      <alignment horizontal="centerContinuous" vertical="center"/>
    </xf>
    <xf numFmtId="0" fontId="2" fillId="2" borderId="3" xfId="1" applyFont="1" applyFill="1" applyBorder="1" applyAlignment="1">
      <alignment horizontal="centerContinuous" vertical="center"/>
    </xf>
    <xf numFmtId="0" fontId="2" fillId="2" borderId="4" xfId="1" applyFont="1" applyFill="1" applyBorder="1" applyAlignment="1">
      <alignment horizontal="centerContinuous" vertical="center"/>
    </xf>
    <xf numFmtId="0" fontId="2" fillId="2" borderId="0" xfId="1" applyFont="1" applyFill="1" applyAlignment="1">
      <alignment horizontal="centerContinuous" vertical="center"/>
    </xf>
    <xf numFmtId="0" fontId="2" fillId="2" borderId="5" xfId="1" applyFont="1" applyFill="1" applyBorder="1" applyAlignment="1">
      <alignment horizontal="centerContinuous" vertical="center"/>
    </xf>
    <xf numFmtId="0" fontId="2" fillId="2" borderId="6" xfId="1" applyFont="1" applyFill="1" applyBorder="1" applyAlignment="1">
      <alignment horizontal="centerContinuous" vertical="center"/>
    </xf>
    <xf numFmtId="0" fontId="2" fillId="2" borderId="7" xfId="1" applyFont="1" applyFill="1" applyBorder="1" applyAlignment="1">
      <alignment horizontal="centerContinuous" vertical="center"/>
    </xf>
    <xf numFmtId="0" fontId="2" fillId="2" borderId="8" xfId="1" applyFont="1" applyFill="1" applyBorder="1" applyAlignment="1">
      <alignment horizontal="centerContinuous" vertical="center"/>
    </xf>
    <xf numFmtId="0" fontId="5" fillId="2" borderId="9" xfId="1" applyFont="1" applyFill="1" applyBorder="1" applyAlignment="1">
      <alignment horizontal="center"/>
    </xf>
    <xf numFmtId="0" fontId="5" fillId="0" borderId="10" xfId="1" applyFont="1" applyBorder="1"/>
    <xf numFmtId="0" fontId="6" fillId="0" borderId="10" xfId="1" applyFont="1" applyBorder="1"/>
    <xf numFmtId="0" fontId="3" fillId="0" borderId="10" xfId="1" applyFont="1" applyBorder="1" applyAlignment="1">
      <alignment horizontal="center"/>
    </xf>
    <xf numFmtId="0" fontId="1" fillId="0" borderId="0" xfId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0" fontId="7" fillId="0" borderId="0" xfId="2"/>
    <xf numFmtId="0" fontId="2" fillId="2" borderId="1" xfId="2" applyFont="1" applyFill="1" applyBorder="1" applyAlignment="1">
      <alignment horizontal="centerContinuous" vertical="center"/>
    </xf>
    <xf numFmtId="0" fontId="2" fillId="2" borderId="2" xfId="2" applyFont="1" applyFill="1" applyBorder="1" applyAlignment="1">
      <alignment horizontal="centerContinuous" vertical="center"/>
    </xf>
    <xf numFmtId="0" fontId="2" fillId="2" borderId="3" xfId="2" applyFont="1" applyFill="1" applyBorder="1" applyAlignment="1">
      <alignment horizontal="centerContinuous" vertical="center"/>
    </xf>
    <xf numFmtId="0" fontId="2" fillId="2" borderId="4" xfId="2" applyFont="1" applyFill="1" applyBorder="1" applyAlignment="1">
      <alignment horizontal="centerContinuous" vertical="center"/>
    </xf>
    <xf numFmtId="0" fontId="2" fillId="2" borderId="0" xfId="2" applyFont="1" applyFill="1" applyAlignment="1">
      <alignment horizontal="centerContinuous" vertical="center"/>
    </xf>
    <xf numFmtId="0" fontId="2" fillId="2" borderId="5" xfId="2" applyFont="1" applyFill="1" applyBorder="1" applyAlignment="1">
      <alignment horizontal="centerContinuous" vertical="center"/>
    </xf>
    <xf numFmtId="0" fontId="2" fillId="2" borderId="6" xfId="2" applyFont="1" applyFill="1" applyBorder="1" applyAlignment="1">
      <alignment horizontal="centerContinuous" vertical="center"/>
    </xf>
    <xf numFmtId="0" fontId="2" fillId="2" borderId="7" xfId="2" applyFont="1" applyFill="1" applyBorder="1" applyAlignment="1">
      <alignment horizontal="centerContinuous" vertical="center"/>
    </xf>
    <xf numFmtId="0" fontId="2" fillId="2" borderId="8" xfId="2" applyFont="1" applyFill="1" applyBorder="1" applyAlignment="1">
      <alignment horizontal="centerContinuous" vertical="center"/>
    </xf>
    <xf numFmtId="0" fontId="5" fillId="2" borderId="9" xfId="2" applyFont="1" applyFill="1" applyBorder="1" applyAlignment="1">
      <alignment horizontal="center"/>
    </xf>
    <xf numFmtId="0" fontId="5" fillId="0" borderId="10" xfId="2" applyFont="1" applyBorder="1"/>
    <xf numFmtId="0" fontId="6" fillId="0" borderId="10" xfId="2" applyFont="1" applyBorder="1"/>
    <xf numFmtId="0" fontId="3" fillId="0" borderId="10" xfId="2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0" fontId="7" fillId="0" borderId="0" xfId="2" applyAlignment="1">
      <alignment horizontal="center"/>
    </xf>
    <xf numFmtId="0" fontId="3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8" fillId="0" borderId="0" xfId="3"/>
    <xf numFmtId="0" fontId="2" fillId="2" borderId="1" xfId="3" applyFont="1" applyFill="1" applyBorder="1" applyAlignment="1">
      <alignment horizontal="centerContinuous" vertical="center"/>
    </xf>
    <xf numFmtId="0" fontId="2" fillId="2" borderId="2" xfId="3" applyFont="1" applyFill="1" applyBorder="1" applyAlignment="1">
      <alignment horizontal="centerContinuous" vertical="center"/>
    </xf>
    <xf numFmtId="0" fontId="2" fillId="2" borderId="3" xfId="3" applyFont="1" applyFill="1" applyBorder="1" applyAlignment="1">
      <alignment horizontal="centerContinuous" vertical="center"/>
    </xf>
    <xf numFmtId="0" fontId="2" fillId="2" borderId="4" xfId="3" applyFont="1" applyFill="1" applyBorder="1" applyAlignment="1">
      <alignment horizontal="centerContinuous" vertical="center"/>
    </xf>
    <xf numFmtId="0" fontId="2" fillId="2" borderId="0" xfId="3" applyFont="1" applyFill="1" applyAlignment="1">
      <alignment horizontal="centerContinuous" vertical="center"/>
    </xf>
    <xf numFmtId="0" fontId="2" fillId="2" borderId="5" xfId="3" applyFont="1" applyFill="1" applyBorder="1" applyAlignment="1">
      <alignment horizontal="centerContinuous" vertical="center"/>
    </xf>
    <xf numFmtId="0" fontId="2" fillId="2" borderId="6" xfId="3" applyFont="1" applyFill="1" applyBorder="1" applyAlignment="1">
      <alignment horizontal="centerContinuous" vertical="center"/>
    </xf>
    <xf numFmtId="0" fontId="2" fillId="2" borderId="7" xfId="3" applyFont="1" applyFill="1" applyBorder="1" applyAlignment="1">
      <alignment horizontal="centerContinuous" vertical="center"/>
    </xf>
    <xf numFmtId="0" fontId="2" fillId="2" borderId="8" xfId="3" applyFont="1" applyFill="1" applyBorder="1" applyAlignment="1">
      <alignment horizontal="centerContinuous" vertical="center"/>
    </xf>
    <xf numFmtId="0" fontId="5" fillId="2" borderId="9" xfId="3" applyFont="1" applyFill="1" applyBorder="1" applyAlignment="1">
      <alignment horizontal="center"/>
    </xf>
    <xf numFmtId="0" fontId="5" fillId="0" borderId="10" xfId="3" applyFont="1" applyBorder="1"/>
    <xf numFmtId="0" fontId="6" fillId="0" borderId="10" xfId="3" applyFont="1" applyBorder="1"/>
    <xf numFmtId="0" fontId="3" fillId="0" borderId="10" xfId="3" applyFont="1" applyBorder="1" applyAlignment="1">
      <alignment horizontal="center"/>
    </xf>
    <xf numFmtId="10" fontId="4" fillId="0" borderId="10" xfId="3" applyNumberFormat="1" applyFont="1" applyBorder="1" applyAlignment="1">
      <alignment horizontal="center"/>
    </xf>
    <xf numFmtId="0" fontId="8" fillId="0" borderId="0" xfId="3" applyAlignment="1">
      <alignment horizontal="center"/>
    </xf>
    <xf numFmtId="0" fontId="9" fillId="0" borderId="0" xfId="3" applyFont="1"/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3" fillId="0" borderId="0" xfId="3" applyFont="1"/>
    <xf numFmtId="0" fontId="10" fillId="0" borderId="0" xfId="3" applyFont="1"/>
    <xf numFmtId="0" fontId="9" fillId="0" borderId="0" xfId="1" applyFont="1"/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/>
    <xf numFmtId="0" fontId="10" fillId="0" borderId="0" xfId="1" applyFont="1"/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showGridLines="0" workbookViewId="0">
      <selection activeCell="C32" sqref="C32"/>
    </sheetView>
  </sheetViews>
  <sheetFormatPr baseColWidth="10" defaultRowHeight="12.75" x14ac:dyDescent="0.2"/>
  <cols>
    <col min="1" max="2" width="11.42578125" style="1" customWidth="1"/>
    <col min="3" max="3" width="33.5703125" style="1" customWidth="1"/>
    <col min="4" max="4" width="33" style="1" customWidth="1"/>
    <col min="5" max="5" width="12.42578125" style="1" customWidth="1"/>
    <col min="6" max="16384" width="11.42578125" style="1"/>
  </cols>
  <sheetData>
    <row r="1" spans="1:5" ht="18" x14ac:dyDescent="0.2">
      <c r="A1" s="2"/>
      <c r="B1" s="3"/>
      <c r="C1" s="3"/>
      <c r="D1" s="3"/>
      <c r="E1" s="4"/>
    </row>
    <row r="2" spans="1:5" ht="18" x14ac:dyDescent="0.2">
      <c r="A2" s="5" t="s">
        <v>0</v>
      </c>
      <c r="B2" s="6"/>
      <c r="C2" s="6"/>
      <c r="D2" s="6"/>
      <c r="E2" s="7"/>
    </row>
    <row r="3" spans="1:5" ht="18.75" thickBot="1" x14ac:dyDescent="0.25">
      <c r="A3" s="8"/>
      <c r="B3" s="9"/>
      <c r="C3" s="9"/>
      <c r="D3" s="9"/>
      <c r="E3" s="10"/>
    </row>
    <row r="7" spans="1:5" ht="13.5" thickBot="1" x14ac:dyDescent="0.25"/>
    <row r="8" spans="1:5" x14ac:dyDescent="0.2">
      <c r="A8" s="11" t="s">
        <v>21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">
      <c r="A9" s="12" t="s">
        <v>14</v>
      </c>
      <c r="B9" s="13" t="s">
        <v>13</v>
      </c>
      <c r="C9" s="14">
        <v>139</v>
      </c>
      <c r="D9" s="14">
        <v>150.74</v>
      </c>
      <c r="E9" s="16">
        <f>((D9-C9)/C9)*0.23</f>
        <v>1.9425899280575556E-2</v>
      </c>
    </row>
    <row r="10" spans="1:5" x14ac:dyDescent="0.2">
      <c r="A10" s="12" t="s">
        <v>15</v>
      </c>
      <c r="B10" s="13" t="s">
        <v>14</v>
      </c>
      <c r="C10" s="14">
        <v>139</v>
      </c>
      <c r="D10" s="14">
        <v>148.34</v>
      </c>
      <c r="E10" s="16">
        <f>((D10-C10)/C10)*0.23</f>
        <v>1.5454676258992812E-2</v>
      </c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workbookViewId="0">
      <selection activeCell="E9" sqref="E9"/>
    </sheetView>
  </sheetViews>
  <sheetFormatPr baseColWidth="10" defaultRowHeight="12.75" x14ac:dyDescent="0.2"/>
  <cols>
    <col min="1" max="2" width="11.42578125" style="1" customWidth="1"/>
    <col min="3" max="3" width="33.5703125" style="1" customWidth="1"/>
    <col min="4" max="4" width="33" style="1" customWidth="1"/>
    <col min="5" max="5" width="12.42578125" style="1" customWidth="1"/>
    <col min="6" max="16384" width="11.42578125" style="1"/>
  </cols>
  <sheetData>
    <row r="1" spans="1:5" ht="18" x14ac:dyDescent="0.2">
      <c r="A1" s="2"/>
      <c r="B1" s="3"/>
      <c r="C1" s="3"/>
      <c r="D1" s="3"/>
      <c r="E1" s="4"/>
    </row>
    <row r="2" spans="1:5" ht="18" x14ac:dyDescent="0.2">
      <c r="A2" s="5" t="s">
        <v>43</v>
      </c>
      <c r="B2" s="6"/>
      <c r="C2" s="6"/>
      <c r="D2" s="6"/>
      <c r="E2" s="7"/>
    </row>
    <row r="3" spans="1:5" ht="18.75" thickBot="1" x14ac:dyDescent="0.25">
      <c r="A3" s="8"/>
      <c r="B3" s="9"/>
      <c r="C3" s="9"/>
      <c r="D3" s="9"/>
      <c r="E3" s="10"/>
    </row>
    <row r="7" spans="1:5" ht="13.5" thickBot="1" x14ac:dyDescent="0.25"/>
    <row r="8" spans="1:5" x14ac:dyDescent="0.2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">
      <c r="A9" s="12" t="s">
        <v>4</v>
      </c>
      <c r="B9" s="13" t="s">
        <v>17</v>
      </c>
      <c r="C9" s="14">
        <v>139</v>
      </c>
      <c r="D9" s="33">
        <v>154.68</v>
      </c>
      <c r="E9" s="16">
        <f>((D9-C9)/C9)*0.235</f>
        <v>2.6509352517985623E-2</v>
      </c>
    </row>
    <row r="10" spans="1:5" x14ac:dyDescent="0.2">
      <c r="A10" s="12" t="s">
        <v>5</v>
      </c>
      <c r="B10" s="13" t="s">
        <v>4</v>
      </c>
      <c r="C10" s="14">
        <v>139</v>
      </c>
      <c r="D10" s="33">
        <v>154.4</v>
      </c>
      <c r="E10" s="16">
        <f t="shared" ref="E10:E20" si="0">((D10-C10)/C10)*0.237</f>
        <v>2.6257553956834538E-2</v>
      </c>
    </row>
    <row r="11" spans="1:5" x14ac:dyDescent="0.2">
      <c r="A11" s="12" t="s">
        <v>6</v>
      </c>
      <c r="B11" s="13" t="s">
        <v>18</v>
      </c>
      <c r="C11" s="14">
        <v>139</v>
      </c>
      <c r="D11" s="14">
        <v>159.27000000000001</v>
      </c>
      <c r="E11" s="16">
        <f t="shared" si="0"/>
        <v>3.456107913669066E-2</v>
      </c>
    </row>
    <row r="12" spans="1:5" x14ac:dyDescent="0.2">
      <c r="A12" s="12" t="s">
        <v>7</v>
      </c>
      <c r="B12" s="13" t="s">
        <v>19</v>
      </c>
      <c r="C12" s="14">
        <v>139</v>
      </c>
      <c r="D12" s="33">
        <v>161.08000000000001</v>
      </c>
      <c r="E12" s="16">
        <f t="shared" si="0"/>
        <v>3.7647194244604339E-2</v>
      </c>
    </row>
    <row r="13" spans="1:5" x14ac:dyDescent="0.2">
      <c r="A13" s="12" t="s">
        <v>8</v>
      </c>
      <c r="B13" s="13" t="s">
        <v>7</v>
      </c>
      <c r="C13" s="14">
        <v>139</v>
      </c>
      <c r="D13" s="33">
        <v>163.38</v>
      </c>
      <c r="E13" s="16">
        <f t="shared" si="0"/>
        <v>4.1568776978417259E-2</v>
      </c>
    </row>
    <row r="14" spans="1:5" x14ac:dyDescent="0.2">
      <c r="A14" s="12" t="s">
        <v>9</v>
      </c>
      <c r="B14" s="13" t="s">
        <v>8</v>
      </c>
      <c r="C14" s="14">
        <v>139</v>
      </c>
      <c r="D14" s="33">
        <v>163.06</v>
      </c>
      <c r="E14" s="16">
        <f t="shared" si="0"/>
        <v>4.1023165467625904E-2</v>
      </c>
    </row>
    <row r="15" spans="1:5" x14ac:dyDescent="0.2">
      <c r="A15" s="12" t="s">
        <v>10</v>
      </c>
      <c r="B15" s="13" t="s">
        <v>9</v>
      </c>
      <c r="C15" s="14">
        <v>139</v>
      </c>
      <c r="D15" s="33">
        <v>155.33000000000001</v>
      </c>
      <c r="E15" s="16">
        <f t="shared" si="0"/>
        <v>2.7843237410071962E-2</v>
      </c>
    </row>
    <row r="16" spans="1:5" x14ac:dyDescent="0.2">
      <c r="A16" s="12" t="s">
        <v>11</v>
      </c>
      <c r="B16" s="13" t="s">
        <v>10</v>
      </c>
      <c r="C16" s="14">
        <v>139</v>
      </c>
      <c r="D16" s="33">
        <v>157.16999999999999</v>
      </c>
      <c r="E16" s="16">
        <f t="shared" si="0"/>
        <v>3.0980503597122278E-2</v>
      </c>
    </row>
    <row r="17" spans="1:5" x14ac:dyDescent="0.2">
      <c r="A17" s="12" t="s">
        <v>12</v>
      </c>
      <c r="B17" s="13" t="s">
        <v>20</v>
      </c>
      <c r="C17" s="14">
        <v>139</v>
      </c>
      <c r="D17" s="33">
        <v>155.06</v>
      </c>
      <c r="E17" s="16">
        <f t="shared" si="0"/>
        <v>2.7382877697841729E-2</v>
      </c>
    </row>
    <row r="18" spans="1:5" x14ac:dyDescent="0.2">
      <c r="A18" s="12" t="s">
        <v>13</v>
      </c>
      <c r="B18" s="13" t="s">
        <v>12</v>
      </c>
      <c r="C18" s="14">
        <v>139</v>
      </c>
      <c r="D18" s="33">
        <v>158.94999999999999</v>
      </c>
      <c r="E18" s="16">
        <f t="shared" si="0"/>
        <v>3.4015467625899257E-2</v>
      </c>
    </row>
    <row r="19" spans="1:5" x14ac:dyDescent="0.2">
      <c r="A19" s="12" t="s">
        <v>14</v>
      </c>
      <c r="B19" s="13" t="s">
        <v>13</v>
      </c>
      <c r="C19" s="14">
        <v>139</v>
      </c>
      <c r="D19" s="33">
        <v>158.88999999999999</v>
      </c>
      <c r="E19" s="16">
        <f t="shared" si="0"/>
        <v>3.3913165467625878E-2</v>
      </c>
    </row>
    <row r="20" spans="1:5" x14ac:dyDescent="0.2">
      <c r="A20" s="12" t="s">
        <v>15</v>
      </c>
      <c r="B20" s="13" t="s">
        <v>14</v>
      </c>
      <c r="C20" s="14">
        <v>139</v>
      </c>
      <c r="D20" s="33">
        <v>159.41999999999999</v>
      </c>
      <c r="E20" s="16">
        <f t="shared" si="0"/>
        <v>3.481683453237408E-2</v>
      </c>
    </row>
    <row r="21" spans="1:5" x14ac:dyDescent="0.2">
      <c r="E21" s="15"/>
    </row>
    <row r="24" spans="1:5" x14ac:dyDescent="0.2">
      <c r="A24" s="56" t="s">
        <v>26</v>
      </c>
      <c r="B24" s="56"/>
    </row>
    <row r="26" spans="1:5" x14ac:dyDescent="0.2">
      <c r="A26" s="57" t="s">
        <v>27</v>
      </c>
      <c r="B26" s="57"/>
      <c r="C26" s="58"/>
      <c r="D26" s="58"/>
      <c r="E26" s="58"/>
    </row>
    <row r="29" spans="1:5" x14ac:dyDescent="0.2">
      <c r="A29" s="59" t="s">
        <v>28</v>
      </c>
      <c r="B29" s="59"/>
      <c r="C29" s="60" t="s">
        <v>29</v>
      </c>
      <c r="D29" s="59"/>
    </row>
    <row r="30" spans="1:5" x14ac:dyDescent="0.2">
      <c r="A30" s="59" t="s">
        <v>30</v>
      </c>
      <c r="B30" s="59"/>
      <c r="C30" s="60" t="s">
        <v>31</v>
      </c>
    </row>
    <row r="31" spans="1:5" x14ac:dyDescent="0.2">
      <c r="C31" s="60" t="s">
        <v>44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1"/>
  <sheetViews>
    <sheetView workbookViewId="0">
      <selection activeCell="E20" sqref="E20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45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163.98</v>
      </c>
      <c r="E9" s="16">
        <f>((D9-C9)/C9)*0.237</f>
        <v>4.2591798561151063E-2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163.47999999999999</v>
      </c>
      <c r="E10" s="16">
        <f>((D10-C10)/C10)*0.245</f>
        <v>4.3148201438848906E-2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155</v>
      </c>
      <c r="E11" s="16">
        <f>((D11-C11)/C11)*0.245</f>
        <v>2.8201438848920863E-2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136.72</v>
      </c>
      <c r="E12" s="16">
        <f t="shared" ref="E12:E20" si="0">IF(((D12-C12)/C12)*0.245 &lt; 0,0, ((D12-C12)/C12)*0.245)</f>
        <v>0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126.34</v>
      </c>
      <c r="E13" s="16">
        <f t="shared" si="0"/>
        <v>0</v>
      </c>
    </row>
    <row r="14" spans="1:5" x14ac:dyDescent="0.25">
      <c r="A14" s="12" t="s">
        <v>9</v>
      </c>
      <c r="B14" s="13" t="s">
        <v>8</v>
      </c>
      <c r="C14" s="14">
        <v>139</v>
      </c>
      <c r="D14" s="33">
        <v>126.21</v>
      </c>
      <c r="E14" s="16">
        <f t="shared" si="0"/>
        <v>0</v>
      </c>
    </row>
    <row r="15" spans="1:5" x14ac:dyDescent="0.25">
      <c r="A15" s="12" t="s">
        <v>10</v>
      </c>
      <c r="B15" s="13" t="s">
        <v>9</v>
      </c>
      <c r="C15" s="14">
        <v>139</v>
      </c>
      <c r="D15" s="33">
        <v>132.06</v>
      </c>
      <c r="E15" s="16">
        <f t="shared" si="0"/>
        <v>0</v>
      </c>
    </row>
    <row r="16" spans="1:5" x14ac:dyDescent="0.25">
      <c r="A16" s="12" t="s">
        <v>11</v>
      </c>
      <c r="B16" s="13" t="s">
        <v>10</v>
      </c>
      <c r="C16" s="14">
        <v>139</v>
      </c>
      <c r="D16" s="33">
        <v>135.38</v>
      </c>
      <c r="E16" s="16">
        <f t="shared" si="0"/>
        <v>0</v>
      </c>
    </row>
    <row r="17" spans="1:5" x14ac:dyDescent="0.25">
      <c r="A17" s="12" t="s">
        <v>12</v>
      </c>
      <c r="B17" s="13" t="s">
        <v>20</v>
      </c>
      <c r="C17" s="14">
        <v>139</v>
      </c>
      <c r="D17" s="33">
        <v>134.11000000000001</v>
      </c>
      <c r="E17" s="16">
        <f t="shared" si="0"/>
        <v>0</v>
      </c>
    </row>
    <row r="18" spans="1:5" x14ac:dyDescent="0.25">
      <c r="A18" s="12" t="s">
        <v>13</v>
      </c>
      <c r="B18" s="13" t="s">
        <v>12</v>
      </c>
      <c r="C18" s="14">
        <v>139</v>
      </c>
      <c r="D18" s="33">
        <v>129.41999999999999</v>
      </c>
      <c r="E18" s="16">
        <f t="shared" si="0"/>
        <v>0</v>
      </c>
    </row>
    <row r="19" spans="1:5" x14ac:dyDescent="0.25">
      <c r="A19" s="12" t="s">
        <v>14</v>
      </c>
      <c r="B19" s="13" t="s">
        <v>13</v>
      </c>
      <c r="C19" s="14">
        <v>139</v>
      </c>
      <c r="D19" s="33">
        <v>130.38</v>
      </c>
      <c r="E19" s="16">
        <f t="shared" si="0"/>
        <v>0</v>
      </c>
    </row>
    <row r="20" spans="1:5" x14ac:dyDescent="0.25">
      <c r="A20" s="12" t="s">
        <v>15</v>
      </c>
      <c r="B20" s="13" t="s">
        <v>14</v>
      </c>
      <c r="C20" s="14">
        <v>139</v>
      </c>
      <c r="D20" s="33">
        <v>133.54</v>
      </c>
      <c r="E20" s="16">
        <f t="shared" si="0"/>
        <v>0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46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workbookViewId="0">
      <selection activeCell="E20" sqref="E20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48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139.21</v>
      </c>
      <c r="E9" s="16">
        <f>IF(((D9-C9)/C9)*0.245 &lt; 0,0, ((D9-C9)/C9)*0.245)</f>
        <v>3.7014388489210037E-4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144.75</v>
      </c>
      <c r="E10" s="16">
        <f t="shared" ref="E10:E20" si="0">IF(((D10-C10)/C10)*0.245 &lt; 0,0, ((D10-C10)/C10)*0.215)</f>
        <v>8.8938848920863314E-3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151.58000000000001</v>
      </c>
      <c r="E11" s="16">
        <f t="shared" si="0"/>
        <v>1.9458273381294983E-2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154.44</v>
      </c>
      <c r="E12" s="16">
        <f t="shared" si="0"/>
        <v>2.3882014388489206E-2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153.4</v>
      </c>
      <c r="E13" s="16">
        <f t="shared" si="0"/>
        <v>2.2273381294964038E-2</v>
      </c>
    </row>
    <row r="14" spans="1:5" x14ac:dyDescent="0.25">
      <c r="A14" s="12" t="s">
        <v>9</v>
      </c>
      <c r="B14" s="13" t="s">
        <v>8</v>
      </c>
      <c r="C14" s="14">
        <v>139</v>
      </c>
      <c r="D14" s="33">
        <v>155.72</v>
      </c>
      <c r="E14" s="16">
        <f t="shared" si="0"/>
        <v>2.5861870503597121E-2</v>
      </c>
    </row>
    <row r="15" spans="1:5" x14ac:dyDescent="0.25">
      <c r="A15" s="12" t="s">
        <v>10</v>
      </c>
      <c r="B15" s="13" t="s">
        <v>9</v>
      </c>
      <c r="C15" s="14">
        <v>139</v>
      </c>
      <c r="D15" s="33">
        <v>159.71</v>
      </c>
      <c r="E15" s="16">
        <f t="shared" si="0"/>
        <v>3.2033453237410088E-2</v>
      </c>
    </row>
    <row r="16" spans="1:5" x14ac:dyDescent="0.25">
      <c r="A16" s="12" t="s">
        <v>11</v>
      </c>
      <c r="B16" s="13" t="s">
        <v>10</v>
      </c>
      <c r="C16" s="14">
        <v>139</v>
      </c>
      <c r="D16" s="33">
        <v>162.71</v>
      </c>
      <c r="E16" s="16">
        <f t="shared" si="0"/>
        <v>3.6673741007194255E-2</v>
      </c>
    </row>
    <row r="17" spans="1:5" x14ac:dyDescent="0.25">
      <c r="A17" s="12" t="s">
        <v>12</v>
      </c>
      <c r="B17" s="13" t="s">
        <v>20</v>
      </c>
      <c r="C17" s="14">
        <v>139</v>
      </c>
      <c r="D17" s="33">
        <v>161.56</v>
      </c>
      <c r="E17" s="16">
        <f t="shared" si="0"/>
        <v>3.4894964028776981E-2</v>
      </c>
    </row>
    <row r="18" spans="1:5" x14ac:dyDescent="0.25">
      <c r="A18" s="12" t="s">
        <v>13</v>
      </c>
      <c r="B18" s="13" t="s">
        <v>12</v>
      </c>
      <c r="C18" s="14">
        <v>139</v>
      </c>
      <c r="D18" s="33">
        <v>165.88</v>
      </c>
      <c r="E18" s="16">
        <f t="shared" si="0"/>
        <v>4.157697841726618E-2</v>
      </c>
    </row>
    <row r="19" spans="1:5" x14ac:dyDescent="0.25">
      <c r="A19" s="12" t="s">
        <v>14</v>
      </c>
      <c r="B19" s="13" t="s">
        <v>13</v>
      </c>
      <c r="C19" s="14">
        <v>139</v>
      </c>
      <c r="D19" s="33">
        <v>180.42</v>
      </c>
      <c r="E19" s="16">
        <f t="shared" si="0"/>
        <v>6.4066906474820121E-2</v>
      </c>
    </row>
    <row r="20" spans="1:5" x14ac:dyDescent="0.25">
      <c r="A20" s="12" t="s">
        <v>15</v>
      </c>
      <c r="B20" s="13" t="s">
        <v>14</v>
      </c>
      <c r="C20" s="14">
        <v>139</v>
      </c>
      <c r="D20" s="33">
        <v>178.76</v>
      </c>
      <c r="E20" s="16">
        <f t="shared" si="0"/>
        <v>6.149928057553955E-2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47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1"/>
  <sheetViews>
    <sheetView workbookViewId="0">
      <selection activeCell="E9" sqref="E9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49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176.33</v>
      </c>
      <c r="E9" s="16">
        <f>IF(((D9-C9)/C9)*0.215 &lt; 0,0, ((D9-C9)/C9)*0.215)</f>
        <v>5.7740647482014414E-2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190.06</v>
      </c>
      <c r="E10" s="16">
        <f t="shared" ref="E10:E20" si="0">IF(((D10-C10)/C10)*0.252 &lt; 0,0, ((D10-C10)/C10)*0.252)</f>
        <v>9.2569208633093522E-2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200.66</v>
      </c>
      <c r="E11" s="16">
        <f t="shared" si="0"/>
        <v>0.11178647482014388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252.55</v>
      </c>
      <c r="E12" s="16">
        <f t="shared" si="0"/>
        <v>0.2058604316546763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239.87</v>
      </c>
      <c r="E13" s="16">
        <f t="shared" si="0"/>
        <v>0.18287223021582735</v>
      </c>
    </row>
    <row r="14" spans="1:5" x14ac:dyDescent="0.25">
      <c r="A14" s="12" t="s">
        <v>9</v>
      </c>
      <c r="B14" s="13" t="s">
        <v>8</v>
      </c>
      <c r="C14" s="14">
        <v>139</v>
      </c>
      <c r="D14" s="33">
        <v>243.06</v>
      </c>
      <c r="E14" s="16">
        <f t="shared" si="0"/>
        <v>0.18865553956834535</v>
      </c>
    </row>
    <row r="15" spans="1:5" x14ac:dyDescent="0.25">
      <c r="A15" s="12" t="s">
        <v>10</v>
      </c>
      <c r="B15" s="13" t="s">
        <v>9</v>
      </c>
      <c r="C15" s="14">
        <v>139</v>
      </c>
      <c r="D15" s="33">
        <v>270.23</v>
      </c>
      <c r="E15" s="16">
        <f t="shared" si="0"/>
        <v>0.23791338129496409</v>
      </c>
    </row>
    <row r="16" spans="1:5" x14ac:dyDescent="0.25">
      <c r="A16" s="12" t="s">
        <v>11</v>
      </c>
      <c r="B16" s="13" t="s">
        <v>10</v>
      </c>
      <c r="C16" s="14">
        <v>139</v>
      </c>
      <c r="D16" s="33">
        <v>254.38</v>
      </c>
      <c r="E16" s="16">
        <f t="shared" si="0"/>
        <v>0.20917812949640285</v>
      </c>
    </row>
    <row r="17" spans="1:5" x14ac:dyDescent="0.25">
      <c r="A17" s="12" t="s">
        <v>12</v>
      </c>
      <c r="B17" s="13" t="s">
        <v>20</v>
      </c>
      <c r="C17" s="14">
        <v>139</v>
      </c>
      <c r="D17" s="33">
        <v>244.74</v>
      </c>
      <c r="E17" s="16">
        <f t="shared" si="0"/>
        <v>0.1917012949640288</v>
      </c>
    </row>
    <row r="18" spans="1:5" x14ac:dyDescent="0.25">
      <c r="A18" s="12" t="s">
        <v>13</v>
      </c>
      <c r="B18" s="13" t="s">
        <v>12</v>
      </c>
      <c r="C18" s="14">
        <v>139</v>
      </c>
      <c r="D18" s="33">
        <v>242.71</v>
      </c>
      <c r="E18" s="16">
        <f t="shared" si="0"/>
        <v>0.18802100719424461</v>
      </c>
    </row>
    <row r="19" spans="1:5" x14ac:dyDescent="0.25">
      <c r="A19" s="12" t="s">
        <v>14</v>
      </c>
      <c r="B19" s="13" t="s">
        <v>13</v>
      </c>
      <c r="C19" s="14">
        <v>139</v>
      </c>
      <c r="D19" s="33">
        <v>278.23</v>
      </c>
      <c r="E19" s="16">
        <f t="shared" si="0"/>
        <v>0.25241697841726618</v>
      </c>
    </row>
    <row r="20" spans="1:5" x14ac:dyDescent="0.25">
      <c r="A20" s="12" t="s">
        <v>15</v>
      </c>
      <c r="B20" s="13" t="s">
        <v>14</v>
      </c>
      <c r="C20" s="14">
        <v>139</v>
      </c>
      <c r="D20" s="33">
        <v>243.19</v>
      </c>
      <c r="E20" s="16">
        <f t="shared" si="0"/>
        <v>0.18889122302158273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50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1"/>
  <sheetViews>
    <sheetView workbookViewId="0">
      <selection activeCell="E9" sqref="E9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51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217.77</v>
      </c>
      <c r="E9" s="16">
        <f>IF(((D9-C9)/C9)*0.252 &lt; 0,0, ((D9-C9)/C9)*0.252)</f>
        <v>0.14280604316546766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222.98</v>
      </c>
      <c r="E10" s="16">
        <f>IF(((D10-C10)/C10)*0.265 &lt; 0,0, ((D10-C10)/C10)*0.265)</f>
        <v>0.16010575539568345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213.45</v>
      </c>
      <c r="E11" s="16">
        <f>IF(((D11-C11)/C11)*0.265 &lt; 0,0, ((D11-C11)/C11)*0.265)</f>
        <v>0.14193705035971221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213.75</v>
      </c>
      <c r="E12" s="16">
        <f>IF(((D12-C12)/C12)*0.265 &lt; 0,0, ((D12-C12)/C12)*0.265)</f>
        <v>0.14250899280575541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204.6</v>
      </c>
      <c r="E13" s="16">
        <f t="shared" ref="E13:E20" si="0">IF(((D13-C13)/C13)*0.265 &lt; 0,0, ((D13-C13)/C13)*0.265)</f>
        <v>0.12506474820143884</v>
      </c>
    </row>
    <row r="14" spans="1:5" x14ac:dyDescent="0.25">
      <c r="A14" s="12" t="s">
        <v>9</v>
      </c>
      <c r="B14" s="13" t="s">
        <v>8</v>
      </c>
      <c r="C14" s="14">
        <v>139</v>
      </c>
      <c r="D14" s="33">
        <v>191.12</v>
      </c>
      <c r="E14" s="16">
        <f t="shared" si="0"/>
        <v>9.936546762589929E-2</v>
      </c>
    </row>
    <row r="15" spans="1:5" x14ac:dyDescent="0.25">
      <c r="A15" s="12" t="s">
        <v>10</v>
      </c>
      <c r="B15" s="13" t="s">
        <v>9</v>
      </c>
      <c r="C15" s="14">
        <v>139</v>
      </c>
      <c r="D15" s="33">
        <v>192.89</v>
      </c>
      <c r="E15" s="16">
        <f t="shared" si="0"/>
        <v>0.10273992805755393</v>
      </c>
    </row>
    <row r="16" spans="1:5" x14ac:dyDescent="0.25">
      <c r="A16" s="12" t="s">
        <v>11</v>
      </c>
      <c r="B16" s="13" t="s">
        <v>10</v>
      </c>
      <c r="C16" s="14">
        <v>139</v>
      </c>
      <c r="D16" s="33">
        <v>197.36</v>
      </c>
      <c r="E16" s="16">
        <f t="shared" si="0"/>
        <v>0.11126187050359715</v>
      </c>
    </row>
    <row r="17" spans="1:5" x14ac:dyDescent="0.25">
      <c r="A17" s="12" t="s">
        <v>12</v>
      </c>
      <c r="B17" s="13" t="s">
        <v>20</v>
      </c>
      <c r="C17" s="14">
        <v>139</v>
      </c>
      <c r="D17" s="33">
        <v>215.12</v>
      </c>
      <c r="E17" s="16">
        <f t="shared" si="0"/>
        <v>0.14512086330935253</v>
      </c>
    </row>
    <row r="18" spans="1:5" x14ac:dyDescent="0.25">
      <c r="A18" s="12" t="s">
        <v>13</v>
      </c>
      <c r="B18" s="13" t="s">
        <v>12</v>
      </c>
      <c r="C18" s="14">
        <v>139</v>
      </c>
      <c r="D18" s="33">
        <v>224.45</v>
      </c>
      <c r="E18" s="16">
        <f t="shared" si="0"/>
        <v>0.16290827338129493</v>
      </c>
    </row>
    <row r="19" spans="1:5" x14ac:dyDescent="0.25">
      <c r="A19" s="12" t="s">
        <v>14</v>
      </c>
      <c r="B19" s="13" t="s">
        <v>13</v>
      </c>
      <c r="C19" s="14">
        <v>139</v>
      </c>
      <c r="D19" s="33">
        <v>218.8</v>
      </c>
      <c r="E19" s="16">
        <f t="shared" si="0"/>
        <v>0.15213669064748203</v>
      </c>
    </row>
    <row r="20" spans="1:5" x14ac:dyDescent="0.25">
      <c r="A20" s="12" t="s">
        <v>15</v>
      </c>
      <c r="B20" s="13" t="s">
        <v>14</v>
      </c>
      <c r="C20" s="14">
        <v>139</v>
      </c>
      <c r="D20" s="33">
        <v>209.36</v>
      </c>
      <c r="E20" s="16">
        <f t="shared" si="0"/>
        <v>0.13413956834532378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52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AD0B-1117-4A02-AC7E-2B7EF2EEA5B6}">
  <dimension ref="A1:E31"/>
  <sheetViews>
    <sheetView workbookViewId="0">
      <selection activeCell="E10" sqref="E10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53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202.73</v>
      </c>
      <c r="E9" s="16">
        <f>IF(((D9-C9)/C9)*0.265 &lt; 0,0, ((D9-C9)/C9)*0.265)</f>
        <v>0.12149964028776977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201.7</v>
      </c>
      <c r="E10" s="16">
        <f>IF(((D10-C10)/C10)*0.244 &lt; 0,0, ((D10-C10)/C10)*0.244)</f>
        <v>0.11006330935251797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210.21</v>
      </c>
      <c r="E11" s="16">
        <f t="shared" ref="E11:E20" si="0">IF(((D11-C11)/C11)*0.244 &lt; 0,0, ((D11-C11)/C11)*0.244)</f>
        <v>0.12500172661870504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206.31</v>
      </c>
      <c r="E12" s="16">
        <f t="shared" si="0"/>
        <v>0.1181556834532374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204.89</v>
      </c>
      <c r="E13" s="16">
        <f t="shared" si="0"/>
        <v>0.11566302158273378</v>
      </c>
    </row>
    <row r="14" spans="1:5" x14ac:dyDescent="0.25">
      <c r="A14" s="12" t="s">
        <v>9</v>
      </c>
      <c r="B14" s="13" t="s">
        <v>8</v>
      </c>
      <c r="C14" s="14">
        <v>139</v>
      </c>
      <c r="D14" s="33">
        <v>196.57</v>
      </c>
      <c r="E14" s="16">
        <f t="shared" si="0"/>
        <v>0.10105812949640286</v>
      </c>
    </row>
    <row r="15" spans="1:5" x14ac:dyDescent="0.25">
      <c r="A15" s="12" t="s">
        <v>10</v>
      </c>
      <c r="B15" s="13" t="s">
        <v>9</v>
      </c>
      <c r="C15" s="14">
        <v>139</v>
      </c>
      <c r="D15" s="33">
        <v>195.53</v>
      </c>
      <c r="E15" s="16">
        <f t="shared" si="0"/>
        <v>9.9232517985611515E-2</v>
      </c>
    </row>
    <row r="16" spans="1:5" x14ac:dyDescent="0.25">
      <c r="A16" s="12" t="s">
        <v>11</v>
      </c>
      <c r="B16" s="13" t="s">
        <v>10</v>
      </c>
      <c r="C16" s="14">
        <v>139</v>
      </c>
      <c r="D16" s="33">
        <v>196.19</v>
      </c>
      <c r="E16" s="16">
        <f t="shared" si="0"/>
        <v>0.10039107913669064</v>
      </c>
    </row>
    <row r="17" spans="1:5" x14ac:dyDescent="0.25">
      <c r="A17" s="12" t="s">
        <v>12</v>
      </c>
      <c r="B17" s="13" t="s">
        <v>20</v>
      </c>
      <c r="C17" s="14">
        <v>139</v>
      </c>
      <c r="D17" s="33">
        <v>188.39</v>
      </c>
      <c r="E17" s="16">
        <f t="shared" si="0"/>
        <v>8.6698992805755368E-2</v>
      </c>
    </row>
    <row r="18" spans="1:5" x14ac:dyDescent="0.25">
      <c r="A18" s="12" t="s">
        <v>13</v>
      </c>
      <c r="B18" s="13" t="s">
        <v>12</v>
      </c>
      <c r="C18" s="14">
        <v>139</v>
      </c>
      <c r="D18" s="33">
        <v>180.81</v>
      </c>
      <c r="E18" s="16">
        <f t="shared" si="0"/>
        <v>7.3393093525179864E-2</v>
      </c>
    </row>
    <row r="19" spans="1:5" x14ac:dyDescent="0.25">
      <c r="A19" s="12" t="s">
        <v>14</v>
      </c>
      <c r="B19" s="13" t="s">
        <v>13</v>
      </c>
      <c r="C19" s="14">
        <v>139</v>
      </c>
      <c r="D19" s="33">
        <v>184.12</v>
      </c>
      <c r="E19" s="16">
        <f t="shared" si="0"/>
        <v>7.9203453237410085E-2</v>
      </c>
    </row>
    <row r="20" spans="1:5" x14ac:dyDescent="0.25">
      <c r="A20" s="12" t="s">
        <v>15</v>
      </c>
      <c r="B20" s="13" t="s">
        <v>14</v>
      </c>
      <c r="C20" s="14">
        <v>139</v>
      </c>
      <c r="D20" s="33">
        <v>187.41</v>
      </c>
      <c r="E20" s="16">
        <f t="shared" si="0"/>
        <v>8.4978705035971214E-2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54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9BC9-01F1-4971-9A5F-573E07092C86}">
  <dimension ref="A1:E31"/>
  <sheetViews>
    <sheetView tabSelected="1" topLeftCell="A3" workbookViewId="0">
      <selection activeCell="D14" sqref="D14"/>
    </sheetView>
  </sheetViews>
  <sheetFormatPr baseColWidth="10" defaultRowHeight="15" x14ac:dyDescent="0.25"/>
  <cols>
    <col min="3" max="3" width="33.5703125" customWidth="1"/>
    <col min="4" max="4" width="33" customWidth="1"/>
    <col min="5" max="5" width="12.42578125" customWidth="1"/>
  </cols>
  <sheetData>
    <row r="1" spans="1:5" ht="18" x14ac:dyDescent="0.25">
      <c r="A1" s="2"/>
      <c r="B1" s="3"/>
      <c r="C1" s="3"/>
      <c r="D1" s="3"/>
      <c r="E1" s="4"/>
    </row>
    <row r="2" spans="1:5" ht="18" x14ac:dyDescent="0.25">
      <c r="A2" s="5" t="s">
        <v>55</v>
      </c>
      <c r="B2" s="6"/>
      <c r="C2" s="6"/>
      <c r="D2" s="6"/>
      <c r="E2" s="7"/>
    </row>
    <row r="3" spans="1:5" ht="18.75" thickBot="1" x14ac:dyDescent="0.3">
      <c r="A3" s="8"/>
      <c r="B3" s="9"/>
      <c r="C3" s="9"/>
      <c r="D3" s="9"/>
      <c r="E3" s="10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x14ac:dyDescent="0.25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5">
      <c r="A9" s="12" t="s">
        <v>4</v>
      </c>
      <c r="B9" s="13" t="s">
        <v>17</v>
      </c>
      <c r="C9" s="14">
        <v>139</v>
      </c>
      <c r="D9" s="33">
        <v>188.57</v>
      </c>
      <c r="E9" s="16">
        <f>IF(((D9-C9)/C9)*0.265 &lt; 0,0, ((D9-C9)/C9)*0.244)</f>
        <v>8.7014964028776953E-2</v>
      </c>
    </row>
    <row r="10" spans="1:5" x14ac:dyDescent="0.25">
      <c r="A10" s="12" t="s">
        <v>5</v>
      </c>
      <c r="B10" s="13" t="s">
        <v>4</v>
      </c>
      <c r="C10" s="14">
        <v>139</v>
      </c>
      <c r="D10" s="33">
        <v>196.46</v>
      </c>
      <c r="E10" s="16">
        <f>IF(((D10-C10)/C10)*0.221 &lt; 0,0, ((D10-C10)/C10)*0.221)</f>
        <v>9.1357266187050368E-2</v>
      </c>
    </row>
    <row r="11" spans="1:5" x14ac:dyDescent="0.25">
      <c r="A11" s="12" t="s">
        <v>6</v>
      </c>
      <c r="B11" s="13" t="s">
        <v>18</v>
      </c>
      <c r="C11" s="14">
        <v>139</v>
      </c>
      <c r="D11" s="14">
        <v>195.67</v>
      </c>
      <c r="E11" s="16">
        <f t="shared" ref="E11:E20" si="0">IF(((D11-C11)/C11)*0.221 &lt; 0,0, ((D11-C11)/C11)*0.221)</f>
        <v>9.0101223021582716E-2</v>
      </c>
    </row>
    <row r="12" spans="1:5" x14ac:dyDescent="0.25">
      <c r="A12" s="12" t="s">
        <v>7</v>
      </c>
      <c r="B12" s="13" t="s">
        <v>19</v>
      </c>
      <c r="C12" s="14">
        <v>139</v>
      </c>
      <c r="D12" s="33">
        <v>186.93</v>
      </c>
      <c r="E12" s="16">
        <f t="shared" si="0"/>
        <v>7.6205251798561163E-2</v>
      </c>
    </row>
    <row r="13" spans="1:5" x14ac:dyDescent="0.25">
      <c r="A13" s="12" t="s">
        <v>8</v>
      </c>
      <c r="B13" s="13" t="s">
        <v>7</v>
      </c>
      <c r="C13" s="14">
        <v>139</v>
      </c>
      <c r="D13" s="33">
        <v>177.44</v>
      </c>
      <c r="E13" s="16">
        <f t="shared" si="0"/>
        <v>6.1116834532374098E-2</v>
      </c>
    </row>
    <row r="14" spans="1:5" x14ac:dyDescent="0.25">
      <c r="A14" s="12" t="s">
        <v>9</v>
      </c>
      <c r="B14" s="13" t="s">
        <v>8</v>
      </c>
      <c r="C14" s="14">
        <v>139</v>
      </c>
      <c r="D14" s="33"/>
      <c r="E14" s="16">
        <f t="shared" si="0"/>
        <v>0</v>
      </c>
    </row>
    <row r="15" spans="1:5" x14ac:dyDescent="0.25">
      <c r="A15" s="12" t="s">
        <v>10</v>
      </c>
      <c r="B15" s="13" t="s">
        <v>9</v>
      </c>
      <c r="C15" s="14">
        <v>139</v>
      </c>
      <c r="D15" s="33"/>
      <c r="E15" s="16">
        <f t="shared" si="0"/>
        <v>0</v>
      </c>
    </row>
    <row r="16" spans="1:5" x14ac:dyDescent="0.25">
      <c r="A16" s="12" t="s">
        <v>11</v>
      </c>
      <c r="B16" s="13" t="s">
        <v>10</v>
      </c>
      <c r="C16" s="14">
        <v>139</v>
      </c>
      <c r="D16" s="33"/>
      <c r="E16" s="16">
        <f t="shared" si="0"/>
        <v>0</v>
      </c>
    </row>
    <row r="17" spans="1:5" x14ac:dyDescent="0.25">
      <c r="A17" s="12" t="s">
        <v>12</v>
      </c>
      <c r="B17" s="13" t="s">
        <v>20</v>
      </c>
      <c r="C17" s="14">
        <v>139</v>
      </c>
      <c r="D17" s="33"/>
      <c r="E17" s="16">
        <f t="shared" si="0"/>
        <v>0</v>
      </c>
    </row>
    <row r="18" spans="1:5" x14ac:dyDescent="0.25">
      <c r="A18" s="12" t="s">
        <v>13</v>
      </c>
      <c r="B18" s="13" t="s">
        <v>12</v>
      </c>
      <c r="C18" s="14">
        <v>139</v>
      </c>
      <c r="D18" s="33"/>
      <c r="E18" s="16">
        <f t="shared" si="0"/>
        <v>0</v>
      </c>
    </row>
    <row r="19" spans="1:5" x14ac:dyDescent="0.25">
      <c r="A19" s="12" t="s">
        <v>14</v>
      </c>
      <c r="B19" s="13" t="s">
        <v>13</v>
      </c>
      <c r="C19" s="14">
        <v>139</v>
      </c>
      <c r="D19" s="33"/>
      <c r="E19" s="16">
        <f t="shared" si="0"/>
        <v>0</v>
      </c>
    </row>
    <row r="20" spans="1:5" x14ac:dyDescent="0.25">
      <c r="A20" s="12" t="s">
        <v>15</v>
      </c>
      <c r="B20" s="13" t="s">
        <v>14</v>
      </c>
      <c r="C20" s="14">
        <v>139</v>
      </c>
      <c r="D20" s="33"/>
      <c r="E20" s="16">
        <f t="shared" si="0"/>
        <v>0</v>
      </c>
    </row>
    <row r="21" spans="1:5" x14ac:dyDescent="0.25">
      <c r="A21" s="1"/>
      <c r="B21" s="1"/>
      <c r="C21" s="1"/>
      <c r="D21" s="1"/>
      <c r="E21" s="1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56" t="s">
        <v>26</v>
      </c>
      <c r="B24" s="56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57" t="s">
        <v>27</v>
      </c>
      <c r="B26" s="57"/>
      <c r="C26" s="58"/>
      <c r="D26" s="58"/>
      <c r="E26" s="58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59" t="s">
        <v>28</v>
      </c>
      <c r="B29" s="59"/>
      <c r="C29" s="60" t="s">
        <v>29</v>
      </c>
      <c r="D29" s="59"/>
      <c r="E29" s="1"/>
    </row>
    <row r="30" spans="1:5" x14ac:dyDescent="0.25">
      <c r="A30" s="59" t="s">
        <v>30</v>
      </c>
      <c r="B30" s="59"/>
      <c r="C30" s="60" t="s">
        <v>31</v>
      </c>
      <c r="D30" s="1"/>
      <c r="E30" s="1"/>
    </row>
    <row r="31" spans="1:5" x14ac:dyDescent="0.25">
      <c r="A31" s="1"/>
      <c r="B31" s="1"/>
      <c r="C31" s="60" t="s">
        <v>56</v>
      </c>
      <c r="D31" s="1"/>
      <c r="E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showGridLines="0" workbookViewId="0">
      <selection activeCell="H27" sqref="H27"/>
    </sheetView>
  </sheetViews>
  <sheetFormatPr baseColWidth="10" defaultRowHeight="12.75" x14ac:dyDescent="0.2"/>
  <cols>
    <col min="1" max="2" width="11.42578125" style="1" customWidth="1"/>
    <col min="3" max="3" width="33.5703125" style="1" customWidth="1"/>
    <col min="4" max="4" width="33" style="1" customWidth="1"/>
    <col min="5" max="5" width="12.42578125" style="1" customWidth="1"/>
    <col min="6" max="16384" width="11.42578125" style="1"/>
  </cols>
  <sheetData>
    <row r="1" spans="1:5" ht="18" x14ac:dyDescent="0.2">
      <c r="A1" s="2"/>
      <c r="B1" s="3"/>
      <c r="C1" s="3"/>
      <c r="D1" s="3"/>
      <c r="E1" s="4"/>
    </row>
    <row r="2" spans="1:5" ht="18" x14ac:dyDescent="0.2">
      <c r="A2" s="5" t="s">
        <v>22</v>
      </c>
      <c r="B2" s="6"/>
      <c r="C2" s="6"/>
      <c r="D2" s="6"/>
      <c r="E2" s="7"/>
    </row>
    <row r="3" spans="1:5" ht="18.75" thickBot="1" x14ac:dyDescent="0.25">
      <c r="A3" s="8"/>
      <c r="B3" s="9"/>
      <c r="C3" s="9"/>
      <c r="D3" s="9"/>
      <c r="E3" s="10"/>
    </row>
    <row r="7" spans="1:5" ht="13.5" thickBot="1" x14ac:dyDescent="0.25"/>
    <row r="8" spans="1:5" x14ac:dyDescent="0.2">
      <c r="A8" s="11" t="s">
        <v>21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">
      <c r="A9" s="12" t="s">
        <v>4</v>
      </c>
      <c r="B9" s="13" t="s">
        <v>17</v>
      </c>
      <c r="C9" s="14">
        <v>139</v>
      </c>
      <c r="D9" s="14">
        <v>154.56</v>
      </c>
      <c r="E9" s="16">
        <f>((D9-C9)/C9)*0.23</f>
        <v>2.5746762589928064E-2</v>
      </c>
    </row>
    <row r="10" spans="1:5" x14ac:dyDescent="0.2">
      <c r="A10" s="12" t="s">
        <v>5</v>
      </c>
      <c r="B10" s="13" t="s">
        <v>4</v>
      </c>
      <c r="C10" s="14">
        <v>139</v>
      </c>
      <c r="D10" s="14">
        <v>159.99</v>
      </c>
      <c r="E10" s="16">
        <f>((D10-C10)/C10)*0.263</f>
        <v>3.9714892086330951E-2</v>
      </c>
    </row>
    <row r="11" spans="1:5" x14ac:dyDescent="0.2">
      <c r="A11" s="12" t="s">
        <v>6</v>
      </c>
      <c r="B11" s="13" t="s">
        <v>18</v>
      </c>
      <c r="C11" s="14">
        <v>139</v>
      </c>
      <c r="D11" s="14">
        <v>165.2</v>
      </c>
      <c r="E11" s="16">
        <f t="shared" ref="E11:E20" si="0">((D11-C11)/C11)*0.263</f>
        <v>4.9572661870503576E-2</v>
      </c>
    </row>
    <row r="12" spans="1:5" x14ac:dyDescent="0.2">
      <c r="A12" s="12" t="s">
        <v>7</v>
      </c>
      <c r="B12" s="13" t="s">
        <v>19</v>
      </c>
      <c r="C12" s="14">
        <v>139</v>
      </c>
      <c r="D12" s="14">
        <v>170.59</v>
      </c>
      <c r="E12" s="16">
        <f t="shared" si="0"/>
        <v>5.9771007194244608E-2</v>
      </c>
    </row>
    <row r="13" spans="1:5" x14ac:dyDescent="0.2">
      <c r="A13" s="12" t="s">
        <v>8</v>
      </c>
      <c r="B13" s="13" t="s">
        <v>7</v>
      </c>
      <c r="C13" s="14">
        <v>139</v>
      </c>
      <c r="D13" s="14">
        <v>170.74</v>
      </c>
      <c r="E13" s="16">
        <f t="shared" si="0"/>
        <v>6.0054820143884913E-2</v>
      </c>
    </row>
    <row r="14" spans="1:5" x14ac:dyDescent="0.2">
      <c r="A14" s="12" t="s">
        <v>9</v>
      </c>
      <c r="B14" s="13" t="s">
        <v>8</v>
      </c>
      <c r="C14" s="14">
        <v>139</v>
      </c>
      <c r="D14" s="14">
        <v>164.42</v>
      </c>
      <c r="E14" s="16">
        <f t="shared" si="0"/>
        <v>4.809683453237408E-2</v>
      </c>
    </row>
    <row r="15" spans="1:5" x14ac:dyDescent="0.2">
      <c r="A15" s="12" t="s">
        <v>10</v>
      </c>
      <c r="B15" s="13" t="s">
        <v>9</v>
      </c>
      <c r="C15" s="14">
        <v>139</v>
      </c>
      <c r="D15" s="14">
        <v>164.18</v>
      </c>
      <c r="E15" s="16">
        <f t="shared" si="0"/>
        <v>4.7642733812949659E-2</v>
      </c>
    </row>
    <row r="16" spans="1:5" x14ac:dyDescent="0.2">
      <c r="A16" s="12" t="s">
        <v>11</v>
      </c>
      <c r="B16" s="13" t="s">
        <v>10</v>
      </c>
      <c r="C16" s="14">
        <v>139</v>
      </c>
      <c r="D16" s="14">
        <v>167.05</v>
      </c>
      <c r="E16" s="16">
        <f t="shared" si="0"/>
        <v>5.3073021582733838E-2</v>
      </c>
    </row>
    <row r="17" spans="1:5" x14ac:dyDescent="0.2">
      <c r="A17" s="12" t="s">
        <v>12</v>
      </c>
      <c r="B17" s="13" t="s">
        <v>20</v>
      </c>
      <c r="C17" s="14">
        <v>139</v>
      </c>
      <c r="D17" s="14">
        <v>163.56</v>
      </c>
      <c r="E17" s="16">
        <f t="shared" si="0"/>
        <v>4.6469640287769794E-2</v>
      </c>
    </row>
    <row r="18" spans="1:5" x14ac:dyDescent="0.2">
      <c r="A18" s="12" t="s">
        <v>13</v>
      </c>
      <c r="B18" s="13" t="s">
        <v>12</v>
      </c>
      <c r="C18" s="14">
        <v>139</v>
      </c>
      <c r="D18" s="14">
        <v>166.83</v>
      </c>
      <c r="E18" s="16">
        <f t="shared" si="0"/>
        <v>5.2656762589928088E-2</v>
      </c>
    </row>
    <row r="19" spans="1:5" x14ac:dyDescent="0.2">
      <c r="A19" s="12" t="s">
        <v>14</v>
      </c>
      <c r="B19" s="13" t="s">
        <v>13</v>
      </c>
      <c r="C19" s="14">
        <v>139</v>
      </c>
      <c r="D19" s="14">
        <v>169.32</v>
      </c>
      <c r="E19" s="16">
        <f t="shared" si="0"/>
        <v>5.7368057553956825E-2</v>
      </c>
    </row>
    <row r="20" spans="1:5" x14ac:dyDescent="0.2">
      <c r="A20" s="12" t="s">
        <v>15</v>
      </c>
      <c r="B20" s="13" t="s">
        <v>14</v>
      </c>
      <c r="C20" s="14">
        <v>139</v>
      </c>
      <c r="D20" s="14">
        <v>173.54</v>
      </c>
      <c r="E20" s="16">
        <f t="shared" si="0"/>
        <v>6.5352661870503578E-2</v>
      </c>
    </row>
    <row r="21" spans="1:5" x14ac:dyDescent="0.2">
      <c r="E21" s="15"/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showGridLines="0" workbookViewId="0">
      <selection activeCell="H27" sqref="H27"/>
    </sheetView>
  </sheetViews>
  <sheetFormatPr baseColWidth="10" defaultRowHeight="12.75" x14ac:dyDescent="0.2"/>
  <cols>
    <col min="1" max="2" width="11.42578125" style="17" customWidth="1"/>
    <col min="3" max="3" width="33.5703125" style="17" customWidth="1"/>
    <col min="4" max="4" width="33" style="17" customWidth="1"/>
    <col min="5" max="5" width="12.42578125" style="17" customWidth="1"/>
    <col min="6" max="16384" width="11.42578125" style="17"/>
  </cols>
  <sheetData>
    <row r="1" spans="1:5" ht="18" x14ac:dyDescent="0.2">
      <c r="A1" s="18"/>
      <c r="B1" s="19"/>
      <c r="C1" s="19"/>
      <c r="D1" s="19"/>
      <c r="E1" s="20"/>
    </row>
    <row r="2" spans="1:5" ht="18" x14ac:dyDescent="0.2">
      <c r="A2" s="21" t="s">
        <v>0</v>
      </c>
      <c r="B2" s="22"/>
      <c r="C2" s="22"/>
      <c r="D2" s="22"/>
      <c r="E2" s="23"/>
    </row>
    <row r="3" spans="1:5" ht="18.75" thickBot="1" x14ac:dyDescent="0.25">
      <c r="A3" s="24"/>
      <c r="B3" s="25"/>
      <c r="C3" s="25"/>
      <c r="D3" s="25"/>
      <c r="E3" s="26"/>
    </row>
    <row r="7" spans="1:5" ht="13.5" thickBot="1" x14ac:dyDescent="0.25"/>
    <row r="8" spans="1:5" x14ac:dyDescent="0.2">
      <c r="A8" s="27" t="s">
        <v>23</v>
      </c>
      <c r="B8" s="27" t="s">
        <v>16</v>
      </c>
      <c r="C8" s="27" t="s">
        <v>1</v>
      </c>
      <c r="D8" s="27" t="s">
        <v>2</v>
      </c>
      <c r="E8" s="27" t="s">
        <v>3</v>
      </c>
    </row>
    <row r="9" spans="1:5" x14ac:dyDescent="0.2">
      <c r="A9" s="28" t="s">
        <v>4</v>
      </c>
      <c r="B9" s="29" t="s">
        <v>17</v>
      </c>
      <c r="C9" s="30">
        <v>139</v>
      </c>
      <c r="D9" s="30">
        <v>171.67</v>
      </c>
      <c r="E9" s="31">
        <f>((D9-C9)/C9)*0.263</f>
        <v>6.1814460431654658E-2</v>
      </c>
    </row>
    <row r="10" spans="1:5" x14ac:dyDescent="0.2">
      <c r="A10" s="28" t="s">
        <v>5</v>
      </c>
      <c r="B10" s="29" t="s">
        <v>4</v>
      </c>
      <c r="C10" s="30">
        <v>139</v>
      </c>
      <c r="D10" s="30">
        <v>176.64</v>
      </c>
      <c r="E10" s="31">
        <f>((D10-C10)/C10)*0.263</f>
        <v>7.1218129496402854E-2</v>
      </c>
    </row>
    <row r="11" spans="1:5" x14ac:dyDescent="0.2">
      <c r="A11" s="28" t="s">
        <v>6</v>
      </c>
      <c r="B11" s="29" t="s">
        <v>18</v>
      </c>
      <c r="C11" s="30">
        <v>139</v>
      </c>
      <c r="D11" s="30">
        <v>179.63</v>
      </c>
      <c r="E11" s="31">
        <f>((D11-C11)/C11)*0.285</f>
        <v>8.330611510791365E-2</v>
      </c>
    </row>
    <row r="12" spans="1:5" x14ac:dyDescent="0.2">
      <c r="A12" s="28" t="s">
        <v>7</v>
      </c>
      <c r="B12" s="29" t="s">
        <v>19</v>
      </c>
      <c r="C12" s="30">
        <v>139</v>
      </c>
      <c r="D12" s="30">
        <v>181.95</v>
      </c>
      <c r="E12" s="31">
        <f t="shared" ref="E12:E20" si="0">((D12-C12)/C12)*0.285</f>
        <v>8.8062949640287741E-2</v>
      </c>
    </row>
    <row r="13" spans="1:5" x14ac:dyDescent="0.2">
      <c r="A13" s="28" t="s">
        <v>8</v>
      </c>
      <c r="B13" s="29" t="s">
        <v>7</v>
      </c>
      <c r="C13" s="30">
        <v>139</v>
      </c>
      <c r="D13" s="30">
        <v>179.41</v>
      </c>
      <c r="E13" s="31">
        <f t="shared" si="0"/>
        <v>8.2855035971223012E-2</v>
      </c>
    </row>
    <row r="14" spans="1:5" x14ac:dyDescent="0.2">
      <c r="A14" s="28" t="s">
        <v>9</v>
      </c>
      <c r="B14" s="29" t="s">
        <v>8</v>
      </c>
      <c r="C14" s="30">
        <v>139</v>
      </c>
      <c r="D14" s="30">
        <v>174.23</v>
      </c>
      <c r="E14" s="31">
        <f t="shared" si="0"/>
        <v>7.2234172661870474E-2</v>
      </c>
    </row>
    <row r="15" spans="1:5" x14ac:dyDescent="0.2">
      <c r="A15" s="28" t="s">
        <v>10</v>
      </c>
      <c r="B15" s="29" t="s">
        <v>9</v>
      </c>
      <c r="C15" s="30">
        <v>139</v>
      </c>
      <c r="D15" s="30">
        <v>166.37</v>
      </c>
      <c r="E15" s="31">
        <f t="shared" si="0"/>
        <v>5.6118345323741013E-2</v>
      </c>
    </row>
    <row r="16" spans="1:5" x14ac:dyDescent="0.2">
      <c r="A16" s="28" t="s">
        <v>11</v>
      </c>
      <c r="B16" s="29" t="s">
        <v>10</v>
      </c>
      <c r="C16" s="30">
        <v>139</v>
      </c>
      <c r="D16" s="30">
        <v>174.25</v>
      </c>
      <c r="E16" s="31">
        <f t="shared" si="0"/>
        <v>7.227517985611509E-2</v>
      </c>
    </row>
    <row r="17" spans="1:5" x14ac:dyDescent="0.2">
      <c r="A17" s="28" t="s">
        <v>12</v>
      </c>
      <c r="B17" s="29" t="s">
        <v>20</v>
      </c>
      <c r="C17" s="30">
        <v>139</v>
      </c>
      <c r="D17" s="30">
        <v>180.48</v>
      </c>
      <c r="E17" s="31">
        <f t="shared" si="0"/>
        <v>8.5048920863309327E-2</v>
      </c>
    </row>
    <row r="18" spans="1:5" x14ac:dyDescent="0.2">
      <c r="A18" s="28" t="s">
        <v>13</v>
      </c>
      <c r="B18" s="29" t="s">
        <v>12</v>
      </c>
      <c r="C18" s="30">
        <v>139</v>
      </c>
      <c r="D18" s="30">
        <v>180.08</v>
      </c>
      <c r="E18" s="31">
        <f t="shared" si="0"/>
        <v>8.4228776978417297E-2</v>
      </c>
    </row>
    <row r="19" spans="1:5" x14ac:dyDescent="0.2">
      <c r="A19" s="28" t="s">
        <v>14</v>
      </c>
      <c r="B19" s="29" t="s">
        <v>13</v>
      </c>
      <c r="C19" s="30">
        <v>139</v>
      </c>
      <c r="D19" s="30">
        <v>180.01</v>
      </c>
      <c r="E19" s="31">
        <f t="shared" si="0"/>
        <v>8.408525179856112E-2</v>
      </c>
    </row>
    <row r="20" spans="1:5" x14ac:dyDescent="0.2">
      <c r="A20" s="28" t="s">
        <v>15</v>
      </c>
      <c r="B20" s="29" t="s">
        <v>14</v>
      </c>
      <c r="C20" s="30">
        <v>139</v>
      </c>
      <c r="D20" s="30">
        <v>176.47</v>
      </c>
      <c r="E20" s="31">
        <f t="shared" si="0"/>
        <v>7.6826978417266184E-2</v>
      </c>
    </row>
    <row r="21" spans="1:5" x14ac:dyDescent="0.2">
      <c r="E21" s="32"/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showGridLines="0" workbookViewId="0">
      <selection activeCell="H27" sqref="H27"/>
    </sheetView>
  </sheetViews>
  <sheetFormatPr baseColWidth="10" defaultRowHeight="12.75" x14ac:dyDescent="0.2"/>
  <cols>
    <col min="1" max="2" width="11.42578125" style="17" customWidth="1"/>
    <col min="3" max="3" width="33.5703125" style="17" customWidth="1"/>
    <col min="4" max="4" width="33" style="17" customWidth="1"/>
    <col min="5" max="5" width="12.42578125" style="17" customWidth="1"/>
    <col min="6" max="16384" width="11.42578125" style="17"/>
  </cols>
  <sheetData>
    <row r="1" spans="1:5" ht="18" x14ac:dyDescent="0.2">
      <c r="A1" s="18"/>
      <c r="B1" s="19"/>
      <c r="C1" s="19"/>
      <c r="D1" s="19"/>
      <c r="E1" s="20"/>
    </row>
    <row r="2" spans="1:5" ht="18" x14ac:dyDescent="0.2">
      <c r="A2" s="21" t="s">
        <v>0</v>
      </c>
      <c r="B2" s="22"/>
      <c r="C2" s="22"/>
      <c r="D2" s="22"/>
      <c r="E2" s="23"/>
    </row>
    <row r="3" spans="1:5" ht="18.75" thickBot="1" x14ac:dyDescent="0.25">
      <c r="A3" s="24"/>
      <c r="B3" s="25"/>
      <c r="C3" s="25"/>
      <c r="D3" s="25"/>
      <c r="E3" s="26"/>
    </row>
    <row r="7" spans="1:5" ht="13.5" thickBot="1" x14ac:dyDescent="0.25"/>
    <row r="8" spans="1:5" x14ac:dyDescent="0.2">
      <c r="A8" s="27" t="s">
        <v>23</v>
      </c>
      <c r="B8" s="27" t="s">
        <v>16</v>
      </c>
      <c r="C8" s="27" t="s">
        <v>1</v>
      </c>
      <c r="D8" s="27" t="s">
        <v>2</v>
      </c>
      <c r="E8" s="27" t="s">
        <v>3</v>
      </c>
    </row>
    <row r="9" spans="1:5" x14ac:dyDescent="0.2">
      <c r="A9" s="28" t="s">
        <v>4</v>
      </c>
      <c r="B9" s="29" t="s">
        <v>17</v>
      </c>
      <c r="C9" s="30">
        <v>139</v>
      </c>
      <c r="D9" s="33">
        <v>172.19</v>
      </c>
      <c r="E9" s="34">
        <f>((D9-C9)/C9)*0.285</f>
        <v>6.8051438848920856E-2</v>
      </c>
    </row>
    <row r="10" spans="1:5" x14ac:dyDescent="0.2">
      <c r="A10" s="28" t="s">
        <v>5</v>
      </c>
      <c r="B10" s="29" t="s">
        <v>4</v>
      </c>
      <c r="C10" s="30">
        <v>139</v>
      </c>
      <c r="D10" s="33">
        <v>174.38</v>
      </c>
      <c r="E10" s="34">
        <f>((D10-C10)/C10)*0.285</f>
        <v>7.2541726618705019E-2</v>
      </c>
    </row>
    <row r="11" spans="1:5" x14ac:dyDescent="0.2">
      <c r="A11" s="28" t="s">
        <v>6</v>
      </c>
      <c r="B11" s="29" t="s">
        <v>18</v>
      </c>
      <c r="C11" s="30">
        <v>139</v>
      </c>
      <c r="D11" s="30">
        <v>177.59</v>
      </c>
      <c r="E11" s="34">
        <f>((D11-C11)/C11)*0.28</f>
        <v>7.7735251798561167E-2</v>
      </c>
    </row>
    <row r="12" spans="1:5" x14ac:dyDescent="0.2">
      <c r="A12" s="28" t="s">
        <v>7</v>
      </c>
      <c r="B12" s="29" t="s">
        <v>19</v>
      </c>
      <c r="C12" s="30">
        <v>139</v>
      </c>
      <c r="D12" s="30">
        <v>174.08</v>
      </c>
      <c r="E12" s="34">
        <f>((D12-C12)/C12)*0.28</f>
        <v>7.0664748201438879E-2</v>
      </c>
    </row>
    <row r="13" spans="1:5" x14ac:dyDescent="0.2">
      <c r="A13" s="28" t="s">
        <v>8</v>
      </c>
      <c r="B13" s="29" t="s">
        <v>7</v>
      </c>
      <c r="C13" s="30">
        <v>139</v>
      </c>
      <c r="D13" s="30">
        <v>167.03</v>
      </c>
      <c r="E13" s="34">
        <f t="shared" ref="E13:E20" si="0">((D13-C13)/C13)*0.28</f>
        <v>5.646330935251799E-2</v>
      </c>
    </row>
    <row r="14" spans="1:5" x14ac:dyDescent="0.2">
      <c r="A14" s="28" t="s">
        <v>9</v>
      </c>
      <c r="B14" s="29" t="s">
        <v>8</v>
      </c>
      <c r="C14" s="30">
        <v>139</v>
      </c>
      <c r="D14" s="30">
        <v>166.71</v>
      </c>
      <c r="E14" s="34">
        <f t="shared" si="0"/>
        <v>5.5818705035971243E-2</v>
      </c>
    </row>
    <row r="15" spans="1:5" x14ac:dyDescent="0.2">
      <c r="A15" s="28" t="s">
        <v>10</v>
      </c>
      <c r="B15" s="29" t="s">
        <v>9</v>
      </c>
      <c r="C15" s="30">
        <v>139</v>
      </c>
      <c r="D15" s="30">
        <v>165.51</v>
      </c>
      <c r="E15" s="34">
        <f t="shared" si="0"/>
        <v>5.3401438848920846E-2</v>
      </c>
    </row>
    <row r="16" spans="1:5" x14ac:dyDescent="0.2">
      <c r="A16" s="28" t="s">
        <v>11</v>
      </c>
      <c r="B16" s="29" t="s">
        <v>10</v>
      </c>
      <c r="C16" s="30">
        <v>139</v>
      </c>
      <c r="D16" s="30">
        <v>168.64</v>
      </c>
      <c r="E16" s="34">
        <f t="shared" si="0"/>
        <v>5.9706474820143865E-2</v>
      </c>
    </row>
    <row r="17" spans="1:5" x14ac:dyDescent="0.2">
      <c r="A17" s="28" t="s">
        <v>12</v>
      </c>
      <c r="B17" s="29" t="s">
        <v>20</v>
      </c>
      <c r="C17" s="30">
        <v>139</v>
      </c>
      <c r="D17" s="30">
        <v>170.77</v>
      </c>
      <c r="E17" s="34">
        <f t="shared" si="0"/>
        <v>6.3997122302158302E-2</v>
      </c>
    </row>
    <row r="18" spans="1:5" x14ac:dyDescent="0.2">
      <c r="A18" s="28" t="s">
        <v>13</v>
      </c>
      <c r="B18" s="29" t="s">
        <v>12</v>
      </c>
      <c r="C18" s="30">
        <v>139</v>
      </c>
      <c r="D18" s="30">
        <v>170.26</v>
      </c>
      <c r="E18" s="34">
        <f t="shared" si="0"/>
        <v>6.2969784172661858E-2</v>
      </c>
    </row>
    <row r="19" spans="1:5" x14ac:dyDescent="0.2">
      <c r="A19" s="28" t="s">
        <v>14</v>
      </c>
      <c r="B19" s="29" t="s">
        <v>13</v>
      </c>
      <c r="C19" s="30">
        <v>139</v>
      </c>
      <c r="D19" s="30">
        <v>166.31</v>
      </c>
      <c r="E19" s="34">
        <f t="shared" si="0"/>
        <v>5.501294964028778E-2</v>
      </c>
    </row>
    <row r="20" spans="1:5" x14ac:dyDescent="0.2">
      <c r="A20" s="28" t="s">
        <v>15</v>
      </c>
      <c r="B20" s="29" t="s">
        <v>14</v>
      </c>
      <c r="C20" s="30">
        <v>139</v>
      </c>
      <c r="D20" s="30">
        <v>166.1</v>
      </c>
      <c r="E20" s="34">
        <f t="shared" si="0"/>
        <v>5.4589928057553951E-2</v>
      </c>
    </row>
    <row r="21" spans="1:5" x14ac:dyDescent="0.2">
      <c r="E21" s="32"/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showGridLines="0" workbookViewId="0">
      <selection activeCell="G15" sqref="G15"/>
    </sheetView>
  </sheetViews>
  <sheetFormatPr baseColWidth="10" defaultRowHeight="12.75" x14ac:dyDescent="0.2"/>
  <cols>
    <col min="1" max="2" width="11.42578125" style="35" customWidth="1"/>
    <col min="3" max="3" width="33.5703125" style="35" customWidth="1"/>
    <col min="4" max="4" width="33" style="35" customWidth="1"/>
    <col min="5" max="5" width="12.42578125" style="35" customWidth="1"/>
    <col min="6" max="16384" width="11.42578125" style="35"/>
  </cols>
  <sheetData>
    <row r="1" spans="1:5" ht="18" x14ac:dyDescent="0.2">
      <c r="A1" s="36"/>
      <c r="B1" s="37"/>
      <c r="C1" s="37"/>
      <c r="D1" s="37"/>
      <c r="E1" s="38"/>
    </row>
    <row r="2" spans="1:5" ht="18" x14ac:dyDescent="0.2">
      <c r="A2" s="39" t="s">
        <v>24</v>
      </c>
      <c r="B2" s="40"/>
      <c r="C2" s="40"/>
      <c r="D2" s="40"/>
      <c r="E2" s="41"/>
    </row>
    <row r="3" spans="1:5" ht="18.75" thickBot="1" x14ac:dyDescent="0.25">
      <c r="A3" s="42"/>
      <c r="B3" s="43"/>
      <c r="C3" s="43"/>
      <c r="D3" s="43"/>
      <c r="E3" s="44"/>
    </row>
    <row r="7" spans="1:5" ht="13.5" thickBot="1" x14ac:dyDescent="0.25"/>
    <row r="8" spans="1:5" x14ac:dyDescent="0.2">
      <c r="A8" s="45" t="s">
        <v>25</v>
      </c>
      <c r="B8" s="45" t="s">
        <v>16</v>
      </c>
      <c r="C8" s="45" t="s">
        <v>1</v>
      </c>
      <c r="D8" s="45" t="s">
        <v>2</v>
      </c>
      <c r="E8" s="45" t="s">
        <v>3</v>
      </c>
    </row>
    <row r="9" spans="1:5" x14ac:dyDescent="0.2">
      <c r="A9" s="46" t="s">
        <v>4</v>
      </c>
      <c r="B9" s="47" t="s">
        <v>17</v>
      </c>
      <c r="C9" s="48">
        <v>139</v>
      </c>
      <c r="D9" s="48">
        <v>167.44</v>
      </c>
      <c r="E9" s="49">
        <f>((D9-C9)/C9)*0.28</f>
        <v>5.7289208633093523E-2</v>
      </c>
    </row>
    <row r="10" spans="1:5" x14ac:dyDescent="0.2">
      <c r="A10" s="46" t="s">
        <v>5</v>
      </c>
      <c r="B10" s="47" t="s">
        <v>4</v>
      </c>
      <c r="C10" s="48">
        <v>139</v>
      </c>
      <c r="D10" s="48">
        <v>165.09</v>
      </c>
      <c r="E10" s="49">
        <f>((D10-C10)/C10)*0.272</f>
        <v>5.1053812949640301E-2</v>
      </c>
    </row>
    <row r="11" spans="1:5" x14ac:dyDescent="0.2">
      <c r="A11" s="46" t="s">
        <v>6</v>
      </c>
      <c r="B11" s="47" t="s">
        <v>18</v>
      </c>
      <c r="C11" s="48">
        <v>139</v>
      </c>
      <c r="D11" s="48">
        <v>165.58</v>
      </c>
      <c r="E11" s="49">
        <f t="shared" ref="E11:E20" si="0">((D11-C11)/C11)*0.272</f>
        <v>5.2012661870503629E-2</v>
      </c>
    </row>
    <row r="12" spans="1:5" x14ac:dyDescent="0.2">
      <c r="A12" s="46" t="s">
        <v>7</v>
      </c>
      <c r="B12" s="47" t="s">
        <v>19</v>
      </c>
      <c r="C12" s="48">
        <v>139</v>
      </c>
      <c r="D12" s="33">
        <v>162.76</v>
      </c>
      <c r="E12" s="49">
        <f t="shared" si="0"/>
        <v>4.6494388489208623E-2</v>
      </c>
    </row>
    <row r="13" spans="1:5" x14ac:dyDescent="0.2">
      <c r="A13" s="46" t="s">
        <v>8</v>
      </c>
      <c r="B13" s="47" t="s">
        <v>7</v>
      </c>
      <c r="C13" s="48">
        <v>139</v>
      </c>
      <c r="D13" s="48">
        <v>163.12</v>
      </c>
      <c r="E13" s="49">
        <f t="shared" si="0"/>
        <v>4.7198848920863325E-2</v>
      </c>
    </row>
    <row r="14" spans="1:5" x14ac:dyDescent="0.2">
      <c r="A14" s="46" t="s">
        <v>9</v>
      </c>
      <c r="B14" s="47" t="s">
        <v>8</v>
      </c>
      <c r="C14" s="48">
        <v>139</v>
      </c>
      <c r="D14" s="48">
        <v>162.79</v>
      </c>
      <c r="E14" s="49">
        <f t="shared" si="0"/>
        <v>4.6553093525179841E-2</v>
      </c>
    </row>
    <row r="15" spans="1:5" x14ac:dyDescent="0.2">
      <c r="A15" s="46" t="s">
        <v>10</v>
      </c>
      <c r="B15" s="47" t="s">
        <v>9</v>
      </c>
      <c r="C15" s="48">
        <v>139</v>
      </c>
      <c r="D15" s="48">
        <v>163.47</v>
      </c>
      <c r="E15" s="49">
        <f t="shared" si="0"/>
        <v>4.7883741007194246E-2</v>
      </c>
    </row>
    <row r="16" spans="1:5" x14ac:dyDescent="0.2">
      <c r="A16" s="46" t="s">
        <v>11</v>
      </c>
      <c r="B16" s="47" t="s">
        <v>10</v>
      </c>
      <c r="C16" s="48">
        <v>139</v>
      </c>
      <c r="D16" s="48">
        <v>161.88999999999999</v>
      </c>
      <c r="E16" s="49">
        <f t="shared" si="0"/>
        <v>4.4791942446043141E-2</v>
      </c>
    </row>
    <row r="17" spans="1:5" x14ac:dyDescent="0.2">
      <c r="A17" s="46" t="s">
        <v>12</v>
      </c>
      <c r="B17" s="47" t="s">
        <v>20</v>
      </c>
      <c r="C17" s="48">
        <v>139</v>
      </c>
      <c r="D17" s="48">
        <v>161.81</v>
      </c>
      <c r="E17" s="49">
        <f t="shared" si="0"/>
        <v>4.4635395683453247E-2</v>
      </c>
    </row>
    <row r="18" spans="1:5" x14ac:dyDescent="0.2">
      <c r="A18" s="46" t="s">
        <v>13</v>
      </c>
      <c r="B18" s="47" t="s">
        <v>12</v>
      </c>
      <c r="C18" s="48">
        <v>139</v>
      </c>
      <c r="D18" s="48">
        <v>160.47</v>
      </c>
      <c r="E18" s="49">
        <f t="shared" si="0"/>
        <v>4.2013237410071937E-2</v>
      </c>
    </row>
    <row r="19" spans="1:5" x14ac:dyDescent="0.2">
      <c r="A19" s="46" t="s">
        <v>14</v>
      </c>
      <c r="B19" s="47" t="s">
        <v>13</v>
      </c>
      <c r="C19" s="48">
        <v>139</v>
      </c>
      <c r="D19" s="48">
        <v>154.13</v>
      </c>
      <c r="E19" s="49">
        <f t="shared" si="0"/>
        <v>2.9606906474820137E-2</v>
      </c>
    </row>
    <row r="20" spans="1:5" x14ac:dyDescent="0.2">
      <c r="A20" s="46" t="s">
        <v>15</v>
      </c>
      <c r="B20" s="47" t="s">
        <v>14</v>
      </c>
      <c r="C20" s="48">
        <v>139</v>
      </c>
      <c r="D20" s="48">
        <v>151.56</v>
      </c>
      <c r="E20" s="49">
        <f t="shared" si="0"/>
        <v>2.4577841726618709E-2</v>
      </c>
    </row>
    <row r="21" spans="1:5" x14ac:dyDescent="0.2">
      <c r="E21" s="50"/>
    </row>
    <row r="24" spans="1:5" x14ac:dyDescent="0.2">
      <c r="A24" s="51" t="s">
        <v>26</v>
      </c>
      <c r="B24" s="51"/>
    </row>
    <row r="26" spans="1:5" x14ac:dyDescent="0.2">
      <c r="A26" s="52" t="s">
        <v>27</v>
      </c>
      <c r="B26" s="52"/>
      <c r="C26" s="53"/>
      <c r="D26" s="53"/>
      <c r="E26" s="53"/>
    </row>
    <row r="29" spans="1:5" x14ac:dyDescent="0.2">
      <c r="A29" s="54" t="s">
        <v>28</v>
      </c>
      <c r="B29" s="54"/>
      <c r="C29" s="55" t="s">
        <v>29</v>
      </c>
      <c r="D29" s="54"/>
    </row>
    <row r="30" spans="1:5" x14ac:dyDescent="0.2">
      <c r="A30" s="54" t="s">
        <v>30</v>
      </c>
      <c r="B30" s="54"/>
      <c r="C30" s="55" t="s">
        <v>31</v>
      </c>
    </row>
    <row r="31" spans="1:5" x14ac:dyDescent="0.2">
      <c r="C31" s="55" t="s">
        <v>32</v>
      </c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showGridLines="0" workbookViewId="0">
      <selection activeCell="G18" sqref="G18"/>
    </sheetView>
  </sheetViews>
  <sheetFormatPr baseColWidth="10" defaultRowHeight="12.75" x14ac:dyDescent="0.2"/>
  <cols>
    <col min="1" max="2" width="11.42578125" style="35" customWidth="1"/>
    <col min="3" max="3" width="33.5703125" style="35" customWidth="1"/>
    <col min="4" max="4" width="33" style="35" customWidth="1"/>
    <col min="5" max="5" width="12.42578125" style="35" customWidth="1"/>
    <col min="6" max="16384" width="11.42578125" style="35"/>
  </cols>
  <sheetData>
    <row r="1" spans="1:5" ht="18" customHeight="1" x14ac:dyDescent="0.2">
      <c r="A1" s="61" t="s">
        <v>33</v>
      </c>
      <c r="B1" s="62"/>
      <c r="C1" s="62"/>
      <c r="D1" s="62"/>
      <c r="E1" s="63"/>
    </row>
    <row r="2" spans="1:5" x14ac:dyDescent="0.2">
      <c r="A2" s="64"/>
      <c r="B2" s="65"/>
      <c r="C2" s="65"/>
      <c r="D2" s="65"/>
      <c r="E2" s="66"/>
    </row>
    <row r="3" spans="1:5" ht="13.5" thickBot="1" x14ac:dyDescent="0.25">
      <c r="A3" s="67"/>
      <c r="B3" s="68"/>
      <c r="C3" s="68"/>
      <c r="D3" s="68"/>
      <c r="E3" s="69"/>
    </row>
    <row r="7" spans="1:5" ht="13.5" thickBot="1" x14ac:dyDescent="0.25"/>
    <row r="8" spans="1:5" x14ac:dyDescent="0.2">
      <c r="A8" s="45" t="s">
        <v>34</v>
      </c>
      <c r="B8" s="45" t="s">
        <v>16</v>
      </c>
      <c r="C8" s="45" t="s">
        <v>1</v>
      </c>
      <c r="D8" s="45" t="s">
        <v>2</v>
      </c>
      <c r="E8" s="45" t="s">
        <v>3</v>
      </c>
    </row>
    <row r="9" spans="1:5" x14ac:dyDescent="0.2">
      <c r="A9" s="46" t="s">
        <v>4</v>
      </c>
      <c r="B9" s="47" t="s">
        <v>17</v>
      </c>
      <c r="C9" s="48">
        <v>139</v>
      </c>
      <c r="D9" s="33">
        <v>137.02000000000001</v>
      </c>
      <c r="E9" s="49">
        <v>0</v>
      </c>
    </row>
    <row r="10" spans="1:5" x14ac:dyDescent="0.2">
      <c r="A10" s="46" t="s">
        <v>5</v>
      </c>
      <c r="B10" s="47" t="s">
        <v>4</v>
      </c>
      <c r="C10" s="48">
        <v>139</v>
      </c>
      <c r="D10" s="33">
        <v>136.07</v>
      </c>
      <c r="E10" s="49">
        <v>0</v>
      </c>
    </row>
    <row r="11" spans="1:5" x14ac:dyDescent="0.2">
      <c r="A11" s="46" t="s">
        <v>6</v>
      </c>
      <c r="B11" s="47" t="s">
        <v>18</v>
      </c>
      <c r="C11" s="48">
        <v>139</v>
      </c>
      <c r="D11" s="33">
        <v>148.18</v>
      </c>
      <c r="E11" s="49">
        <f t="shared" ref="E11:E16" si="0">((D11-C11)/C11)*0.224</f>
        <v>1.4793669064748214E-2</v>
      </c>
    </row>
    <row r="12" spans="1:5" x14ac:dyDescent="0.2">
      <c r="A12" s="46" t="s">
        <v>7</v>
      </c>
      <c r="B12" s="47" t="s">
        <v>19</v>
      </c>
      <c r="C12" s="48">
        <v>139</v>
      </c>
      <c r="D12" s="33">
        <v>148.63</v>
      </c>
      <c r="E12" s="49">
        <f t="shared" si="0"/>
        <v>1.5518848920863304E-2</v>
      </c>
    </row>
    <row r="13" spans="1:5" x14ac:dyDescent="0.2">
      <c r="A13" s="46" t="s">
        <v>8</v>
      </c>
      <c r="B13" s="47" t="s">
        <v>7</v>
      </c>
      <c r="C13" s="48">
        <v>139</v>
      </c>
      <c r="D13" s="33">
        <v>150.09</v>
      </c>
      <c r="E13" s="49">
        <f t="shared" si="0"/>
        <v>1.7871654676259001E-2</v>
      </c>
    </row>
    <row r="14" spans="1:5" x14ac:dyDescent="0.2">
      <c r="A14" s="46" t="s">
        <v>9</v>
      </c>
      <c r="B14" s="47" t="s">
        <v>8</v>
      </c>
      <c r="C14" s="48">
        <v>139</v>
      </c>
      <c r="D14" s="33">
        <v>152.28</v>
      </c>
      <c r="E14" s="49">
        <f t="shared" si="0"/>
        <v>2.1400863309352518E-2</v>
      </c>
    </row>
    <row r="15" spans="1:5" x14ac:dyDescent="0.2">
      <c r="A15" s="46" t="s">
        <v>10</v>
      </c>
      <c r="B15" s="47" t="s">
        <v>9</v>
      </c>
      <c r="C15" s="48">
        <v>139</v>
      </c>
      <c r="D15" s="33">
        <v>149.18</v>
      </c>
      <c r="E15" s="49">
        <f t="shared" si="0"/>
        <v>1.6405179856115119E-2</v>
      </c>
    </row>
    <row r="16" spans="1:5" x14ac:dyDescent="0.2">
      <c r="A16" s="46" t="s">
        <v>11</v>
      </c>
      <c r="B16" s="47" t="s">
        <v>10</v>
      </c>
      <c r="C16" s="48">
        <v>139</v>
      </c>
      <c r="D16" s="33">
        <v>142.63999999999999</v>
      </c>
      <c r="E16" s="49">
        <f t="shared" si="0"/>
        <v>5.8658992805755176E-3</v>
      </c>
    </row>
    <row r="17" spans="1:5" x14ac:dyDescent="0.2">
      <c r="A17" s="46" t="s">
        <v>12</v>
      </c>
      <c r="B17" s="47" t="s">
        <v>20</v>
      </c>
      <c r="C17" s="48">
        <v>139</v>
      </c>
      <c r="D17" s="33">
        <v>136.18</v>
      </c>
      <c r="E17" s="49">
        <v>0</v>
      </c>
    </row>
    <row r="18" spans="1:5" x14ac:dyDescent="0.2">
      <c r="A18" s="46" t="s">
        <v>13</v>
      </c>
      <c r="B18" s="47" t="s">
        <v>12</v>
      </c>
      <c r="C18" s="48">
        <v>139</v>
      </c>
      <c r="D18" s="33">
        <v>135.44999999999999</v>
      </c>
      <c r="E18" s="49">
        <v>0</v>
      </c>
    </row>
    <row r="19" spans="1:5" x14ac:dyDescent="0.2">
      <c r="A19" s="46" t="s">
        <v>14</v>
      </c>
      <c r="B19" s="47" t="s">
        <v>13</v>
      </c>
      <c r="C19" s="48">
        <v>139</v>
      </c>
      <c r="D19" s="33">
        <v>134.41</v>
      </c>
      <c r="E19" s="49">
        <v>0</v>
      </c>
    </row>
    <row r="20" spans="1:5" x14ac:dyDescent="0.2">
      <c r="A20" s="46" t="s">
        <v>15</v>
      </c>
      <c r="B20" s="47" t="s">
        <v>14</v>
      </c>
      <c r="C20" s="33">
        <v>139</v>
      </c>
      <c r="D20" s="33">
        <v>134.62</v>
      </c>
      <c r="E20" s="49">
        <v>0</v>
      </c>
    </row>
    <row r="21" spans="1:5" x14ac:dyDescent="0.2">
      <c r="E21" s="50"/>
    </row>
    <row r="24" spans="1:5" x14ac:dyDescent="0.2">
      <c r="A24" s="51" t="s">
        <v>26</v>
      </c>
      <c r="B24" s="51"/>
    </row>
    <row r="26" spans="1:5" x14ac:dyDescent="0.2">
      <c r="A26" s="52" t="s">
        <v>27</v>
      </c>
      <c r="B26" s="52"/>
      <c r="C26" s="53"/>
      <c r="D26" s="53"/>
      <c r="E26" s="53"/>
    </row>
    <row r="29" spans="1:5" x14ac:dyDescent="0.2">
      <c r="A29" s="54" t="s">
        <v>28</v>
      </c>
      <c r="B29" s="54"/>
      <c r="C29" s="55" t="s">
        <v>29</v>
      </c>
      <c r="D29" s="54"/>
    </row>
    <row r="30" spans="1:5" x14ac:dyDescent="0.2">
      <c r="A30" s="54" t="s">
        <v>30</v>
      </c>
      <c r="B30" s="54"/>
      <c r="C30" s="55" t="s">
        <v>31</v>
      </c>
    </row>
    <row r="31" spans="1:5" x14ac:dyDescent="0.2">
      <c r="C31" s="55" t="s">
        <v>35</v>
      </c>
    </row>
  </sheetData>
  <mergeCells count="1">
    <mergeCell ref="A1:E3"/>
  </mergeCells>
  <pageMargins left="0" right="0" top="0" bottom="0" header="0" footer="0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1"/>
  <sheetViews>
    <sheetView showGridLines="0" workbookViewId="0">
      <selection activeCell="D42" sqref="D42"/>
    </sheetView>
  </sheetViews>
  <sheetFormatPr baseColWidth="10" defaultRowHeight="12.75" x14ac:dyDescent="0.2"/>
  <cols>
    <col min="1" max="2" width="11.42578125" style="35" customWidth="1"/>
    <col min="3" max="3" width="33.5703125" style="35" customWidth="1"/>
    <col min="4" max="4" width="33" style="35" customWidth="1"/>
    <col min="5" max="5" width="12.42578125" style="35" customWidth="1"/>
    <col min="6" max="16384" width="11.42578125" style="35"/>
  </cols>
  <sheetData>
    <row r="1" spans="1:5" ht="18" customHeight="1" x14ac:dyDescent="0.2">
      <c r="A1" s="61" t="s">
        <v>36</v>
      </c>
      <c r="B1" s="62"/>
      <c r="C1" s="62"/>
      <c r="D1" s="62"/>
      <c r="E1" s="63"/>
    </row>
    <row r="2" spans="1:5" x14ac:dyDescent="0.2">
      <c r="A2" s="64"/>
      <c r="B2" s="65"/>
      <c r="C2" s="65"/>
      <c r="D2" s="65"/>
      <c r="E2" s="66"/>
    </row>
    <row r="3" spans="1:5" ht="13.5" thickBot="1" x14ac:dyDescent="0.25">
      <c r="A3" s="67"/>
      <c r="B3" s="68"/>
      <c r="C3" s="68"/>
      <c r="D3" s="68"/>
      <c r="E3" s="69"/>
    </row>
    <row r="7" spans="1:5" ht="13.5" thickBot="1" x14ac:dyDescent="0.25"/>
    <row r="8" spans="1:5" x14ac:dyDescent="0.2">
      <c r="A8" s="45" t="s">
        <v>34</v>
      </c>
      <c r="B8" s="45" t="s">
        <v>16</v>
      </c>
      <c r="C8" s="45" t="s">
        <v>1</v>
      </c>
      <c r="D8" s="45" t="s">
        <v>2</v>
      </c>
      <c r="E8" s="45" t="s">
        <v>3</v>
      </c>
    </row>
    <row r="9" spans="1:5" x14ac:dyDescent="0.2">
      <c r="A9" s="46" t="s">
        <v>4</v>
      </c>
      <c r="B9" s="47" t="s">
        <v>17</v>
      </c>
      <c r="C9" s="48">
        <v>139</v>
      </c>
      <c r="D9" s="33">
        <v>123.01</v>
      </c>
      <c r="E9" s="49">
        <v>0</v>
      </c>
    </row>
    <row r="10" spans="1:5" x14ac:dyDescent="0.2">
      <c r="A10" s="46" t="s">
        <v>5</v>
      </c>
      <c r="B10" s="47" t="s">
        <v>4</v>
      </c>
      <c r="C10" s="48">
        <v>139</v>
      </c>
      <c r="D10" s="33">
        <v>118.42</v>
      </c>
      <c r="E10" s="49">
        <v>0</v>
      </c>
    </row>
    <row r="11" spans="1:5" x14ac:dyDescent="0.2">
      <c r="A11" s="46" t="s">
        <v>6</v>
      </c>
      <c r="B11" s="47" t="s">
        <v>18</v>
      </c>
      <c r="C11" s="48">
        <v>139</v>
      </c>
      <c r="D11" s="33">
        <v>118.77</v>
      </c>
      <c r="E11" s="49">
        <v>0</v>
      </c>
    </row>
    <row r="12" spans="1:5" x14ac:dyDescent="0.2">
      <c r="A12" s="46" t="s">
        <v>7</v>
      </c>
      <c r="B12" s="47" t="s">
        <v>19</v>
      </c>
      <c r="C12" s="48">
        <v>139</v>
      </c>
      <c r="D12" s="33">
        <v>125.6</v>
      </c>
      <c r="E12" s="49">
        <v>0</v>
      </c>
    </row>
    <row r="13" spans="1:5" x14ac:dyDescent="0.2">
      <c r="A13" s="46" t="s">
        <v>8</v>
      </c>
      <c r="B13" s="47" t="s">
        <v>7</v>
      </c>
      <c r="C13" s="48">
        <v>139</v>
      </c>
      <c r="D13" s="33">
        <v>127.14</v>
      </c>
      <c r="E13" s="49">
        <v>0</v>
      </c>
    </row>
    <row r="14" spans="1:5" x14ac:dyDescent="0.2">
      <c r="A14" s="46" t="s">
        <v>9</v>
      </c>
      <c r="B14" s="47" t="s">
        <v>8</v>
      </c>
      <c r="C14" s="48">
        <v>139</v>
      </c>
      <c r="D14" s="33">
        <v>134.87</v>
      </c>
      <c r="E14" s="49">
        <v>0</v>
      </c>
    </row>
    <row r="15" spans="1:5" x14ac:dyDescent="0.2">
      <c r="A15" s="46" t="s">
        <v>10</v>
      </c>
      <c r="B15" s="47" t="s">
        <v>9</v>
      </c>
      <c r="C15" s="48">
        <v>139</v>
      </c>
      <c r="D15" s="33">
        <v>135.91</v>
      </c>
      <c r="E15" s="49">
        <v>0</v>
      </c>
    </row>
    <row r="16" spans="1:5" x14ac:dyDescent="0.2">
      <c r="A16" s="46" t="s">
        <v>11</v>
      </c>
      <c r="B16" s="47" t="s">
        <v>10</v>
      </c>
      <c r="C16" s="48">
        <v>139</v>
      </c>
      <c r="D16" s="33">
        <v>130.31</v>
      </c>
      <c r="E16" s="49">
        <v>0</v>
      </c>
    </row>
    <row r="17" spans="1:5" x14ac:dyDescent="0.2">
      <c r="A17" s="46" t="s">
        <v>12</v>
      </c>
      <c r="B17" s="47" t="s">
        <v>20</v>
      </c>
      <c r="C17" s="48">
        <v>139</v>
      </c>
      <c r="D17" s="33">
        <v>130.12</v>
      </c>
      <c r="E17" s="49">
        <v>0</v>
      </c>
    </row>
    <row r="18" spans="1:5" x14ac:dyDescent="0.2">
      <c r="A18" s="46" t="s">
        <v>13</v>
      </c>
      <c r="B18" s="47" t="s">
        <v>12</v>
      </c>
      <c r="C18" s="48">
        <v>139</v>
      </c>
      <c r="D18" s="33">
        <v>131.16</v>
      </c>
      <c r="E18" s="49">
        <v>0</v>
      </c>
    </row>
    <row r="19" spans="1:5" x14ac:dyDescent="0.2">
      <c r="A19" s="46" t="s">
        <v>14</v>
      </c>
      <c r="B19" s="47" t="s">
        <v>13</v>
      </c>
      <c r="C19" s="48">
        <v>139</v>
      </c>
      <c r="D19" s="33">
        <v>138.22</v>
      </c>
      <c r="E19" s="49">
        <v>0</v>
      </c>
    </row>
    <row r="20" spans="1:5" x14ac:dyDescent="0.2">
      <c r="A20" s="46" t="s">
        <v>15</v>
      </c>
      <c r="B20" s="47" t="s">
        <v>14</v>
      </c>
      <c r="C20" s="33">
        <v>139</v>
      </c>
      <c r="D20" s="33">
        <v>135.37</v>
      </c>
      <c r="E20" s="49">
        <v>0</v>
      </c>
    </row>
    <row r="21" spans="1:5" x14ac:dyDescent="0.2">
      <c r="E21" s="50"/>
    </row>
    <row r="24" spans="1:5" x14ac:dyDescent="0.2">
      <c r="A24" s="51" t="s">
        <v>26</v>
      </c>
      <c r="B24" s="51"/>
    </row>
    <row r="26" spans="1:5" x14ac:dyDescent="0.2">
      <c r="A26" s="52" t="s">
        <v>27</v>
      </c>
      <c r="B26" s="52"/>
      <c r="C26" s="53"/>
      <c r="D26" s="53"/>
      <c r="E26" s="53"/>
    </row>
    <row r="29" spans="1:5" x14ac:dyDescent="0.2">
      <c r="A29" s="54" t="s">
        <v>28</v>
      </c>
      <c r="B29" s="54"/>
      <c r="C29" s="55" t="s">
        <v>29</v>
      </c>
      <c r="D29" s="54"/>
    </row>
    <row r="30" spans="1:5" x14ac:dyDescent="0.2">
      <c r="A30" s="54" t="s">
        <v>30</v>
      </c>
      <c r="B30" s="54"/>
      <c r="C30" s="55" t="s">
        <v>31</v>
      </c>
    </row>
    <row r="31" spans="1:5" x14ac:dyDescent="0.2">
      <c r="C31" s="55" t="s">
        <v>37</v>
      </c>
    </row>
  </sheetData>
  <mergeCells count="1">
    <mergeCell ref="A1:E3"/>
  </mergeCells>
  <pageMargins left="0" right="0" top="0" bottom="0" header="0" footer="0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1"/>
  <sheetViews>
    <sheetView showGridLines="0" workbookViewId="0">
      <selection activeCell="E16" sqref="E16"/>
    </sheetView>
  </sheetViews>
  <sheetFormatPr baseColWidth="10" defaultRowHeight="12.75" x14ac:dyDescent="0.2"/>
  <cols>
    <col min="1" max="2" width="11.42578125" style="1" customWidth="1"/>
    <col min="3" max="3" width="33.5703125" style="1" customWidth="1"/>
    <col min="4" max="4" width="33" style="1" customWidth="1"/>
    <col min="5" max="5" width="12.42578125" style="1" customWidth="1"/>
    <col min="6" max="16384" width="11.42578125" style="1"/>
  </cols>
  <sheetData>
    <row r="1" spans="1:5" ht="18" x14ac:dyDescent="0.2">
      <c r="A1" s="2"/>
      <c r="B1" s="3"/>
      <c r="C1" s="3"/>
      <c r="D1" s="3"/>
      <c r="E1" s="4"/>
    </row>
    <row r="2" spans="1:5" ht="18" x14ac:dyDescent="0.2">
      <c r="A2" s="5" t="s">
        <v>38</v>
      </c>
      <c r="B2" s="6"/>
      <c r="C2" s="6"/>
      <c r="D2" s="6"/>
      <c r="E2" s="7"/>
    </row>
    <row r="3" spans="1:5" ht="18.75" thickBot="1" x14ac:dyDescent="0.25">
      <c r="A3" s="8"/>
      <c r="B3" s="9"/>
      <c r="C3" s="9"/>
      <c r="D3" s="9"/>
      <c r="E3" s="10"/>
    </row>
    <row r="7" spans="1:5" ht="13.5" thickBot="1" x14ac:dyDescent="0.25"/>
    <row r="8" spans="1:5" x14ac:dyDescent="0.2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">
      <c r="A9" s="12" t="s">
        <v>4</v>
      </c>
      <c r="B9" s="13" t="s">
        <v>17</v>
      </c>
      <c r="C9" s="14">
        <v>139</v>
      </c>
      <c r="D9" s="14">
        <v>144.55000000000001</v>
      </c>
      <c r="E9" s="16">
        <f>IF(((D9-C9)/C9)*0.2&lt;0,0,((D9-C9)/C9)*0.207)</f>
        <v>8.2651079136690821E-3</v>
      </c>
    </row>
    <row r="10" spans="1:5" x14ac:dyDescent="0.2">
      <c r="A10" s="12" t="s">
        <v>5</v>
      </c>
      <c r="B10" s="13" t="s">
        <v>4</v>
      </c>
      <c r="C10" s="14">
        <v>139</v>
      </c>
      <c r="D10" s="14">
        <v>145.72999999999999</v>
      </c>
      <c r="E10" s="16">
        <f t="shared" ref="E10:E20" si="0">IF(((D10-C10)/C10)*0.2&lt;0,0,((D10-C10)/C10)*0.231)</f>
        <v>1.1184388489208616E-2</v>
      </c>
    </row>
    <row r="11" spans="1:5" x14ac:dyDescent="0.2">
      <c r="A11" s="12" t="s">
        <v>6</v>
      </c>
      <c r="B11" s="13" t="s">
        <v>18</v>
      </c>
      <c r="C11" s="14">
        <v>139</v>
      </c>
      <c r="D11" s="14">
        <v>146.30000000000001</v>
      </c>
      <c r="E11" s="16">
        <f t="shared" si="0"/>
        <v>1.2131654676259013E-2</v>
      </c>
    </row>
    <row r="12" spans="1:5" x14ac:dyDescent="0.2">
      <c r="A12" s="12" t="s">
        <v>7</v>
      </c>
      <c r="B12" s="13" t="s">
        <v>19</v>
      </c>
      <c r="C12" s="14">
        <v>139</v>
      </c>
      <c r="D12" s="14">
        <v>141.55000000000001</v>
      </c>
      <c r="E12" s="16">
        <f t="shared" si="0"/>
        <v>4.2377697841726814E-3</v>
      </c>
    </row>
    <row r="13" spans="1:5" x14ac:dyDescent="0.2">
      <c r="A13" s="12" t="s">
        <v>8</v>
      </c>
      <c r="B13" s="13" t="s">
        <v>7</v>
      </c>
      <c r="C13" s="14">
        <v>139</v>
      </c>
      <c r="D13" s="14">
        <v>143.22</v>
      </c>
      <c r="E13" s="16">
        <f t="shared" si="0"/>
        <v>7.0130935251798542E-3</v>
      </c>
    </row>
    <row r="14" spans="1:5" x14ac:dyDescent="0.2">
      <c r="A14" s="12" t="s">
        <v>9</v>
      </c>
      <c r="B14" s="13" t="s">
        <v>8</v>
      </c>
      <c r="C14" s="14">
        <v>139</v>
      </c>
      <c r="D14" s="14">
        <v>138.41999999999999</v>
      </c>
      <c r="E14" s="16">
        <f t="shared" si="0"/>
        <v>0</v>
      </c>
    </row>
    <row r="15" spans="1:5" x14ac:dyDescent="0.2">
      <c r="A15" s="12" t="s">
        <v>10</v>
      </c>
      <c r="B15" s="13" t="s">
        <v>9</v>
      </c>
      <c r="C15" s="14">
        <v>139</v>
      </c>
      <c r="D15" s="33">
        <v>133.43</v>
      </c>
      <c r="E15" s="16">
        <f t="shared" si="0"/>
        <v>0</v>
      </c>
    </row>
    <row r="16" spans="1:5" x14ac:dyDescent="0.2">
      <c r="A16" s="12" t="s">
        <v>11</v>
      </c>
      <c r="B16" s="13" t="s">
        <v>10</v>
      </c>
      <c r="C16" s="14">
        <v>139</v>
      </c>
      <c r="D16" s="33">
        <v>134.36000000000001</v>
      </c>
      <c r="E16" s="16">
        <f t="shared" si="0"/>
        <v>0</v>
      </c>
    </row>
    <row r="17" spans="1:5" x14ac:dyDescent="0.2">
      <c r="A17" s="12" t="s">
        <v>12</v>
      </c>
      <c r="B17" s="13" t="s">
        <v>20</v>
      </c>
      <c r="C17" s="14">
        <v>139</v>
      </c>
      <c r="D17" s="33">
        <v>136.84</v>
      </c>
      <c r="E17" s="16">
        <f t="shared" si="0"/>
        <v>0</v>
      </c>
    </row>
    <row r="18" spans="1:5" x14ac:dyDescent="0.2">
      <c r="A18" s="12" t="s">
        <v>13</v>
      </c>
      <c r="B18" s="13" t="s">
        <v>12</v>
      </c>
      <c r="C18" s="14">
        <v>139</v>
      </c>
      <c r="D18" s="33">
        <v>141.88999999999999</v>
      </c>
      <c r="E18" s="16">
        <f t="shared" si="0"/>
        <v>4.8028057553956604E-3</v>
      </c>
    </row>
    <row r="19" spans="1:5" x14ac:dyDescent="0.2">
      <c r="A19" s="12" t="s">
        <v>14</v>
      </c>
      <c r="B19" s="13" t="s">
        <v>13</v>
      </c>
      <c r="C19" s="14">
        <v>139</v>
      </c>
      <c r="D19" s="33">
        <v>142.85</v>
      </c>
      <c r="E19" s="16">
        <f t="shared" si="0"/>
        <v>6.3982014388489121E-3</v>
      </c>
    </row>
    <row r="20" spans="1:5" x14ac:dyDescent="0.2">
      <c r="A20" s="12" t="s">
        <v>15</v>
      </c>
      <c r="B20" s="13" t="s">
        <v>14</v>
      </c>
      <c r="C20" s="14">
        <v>139</v>
      </c>
      <c r="D20" s="33">
        <v>146.88</v>
      </c>
      <c r="E20" s="16">
        <f t="shared" si="0"/>
        <v>1.3095539568345317E-2</v>
      </c>
    </row>
    <row r="21" spans="1:5" x14ac:dyDescent="0.2">
      <c r="E21" s="15"/>
    </row>
    <row r="24" spans="1:5" x14ac:dyDescent="0.2">
      <c r="A24" s="56" t="s">
        <v>26</v>
      </c>
      <c r="B24" s="56"/>
    </row>
    <row r="26" spans="1:5" x14ac:dyDescent="0.2">
      <c r="A26" s="57" t="s">
        <v>27</v>
      </c>
      <c r="B26" s="57"/>
      <c r="C26" s="58"/>
      <c r="D26" s="58"/>
      <c r="E26" s="58"/>
    </row>
    <row r="29" spans="1:5" x14ac:dyDescent="0.2">
      <c r="A29" s="59" t="s">
        <v>28</v>
      </c>
      <c r="B29" s="59"/>
      <c r="C29" s="60" t="s">
        <v>29</v>
      </c>
      <c r="D29" s="59"/>
    </row>
    <row r="30" spans="1:5" x14ac:dyDescent="0.2">
      <c r="A30" s="59" t="s">
        <v>30</v>
      </c>
      <c r="B30" s="59"/>
      <c r="C30" s="60" t="s">
        <v>31</v>
      </c>
    </row>
    <row r="31" spans="1:5" x14ac:dyDescent="0.2">
      <c r="C31" s="60" t="s">
        <v>40</v>
      </c>
    </row>
  </sheetData>
  <pageMargins left="0" right="0" top="0" bottom="0" header="0" footer="0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1"/>
  <sheetViews>
    <sheetView workbookViewId="0">
      <selection activeCell="E17" sqref="E17"/>
    </sheetView>
  </sheetViews>
  <sheetFormatPr baseColWidth="10" defaultRowHeight="12.75" x14ac:dyDescent="0.2"/>
  <cols>
    <col min="1" max="2" width="11.42578125" style="1" customWidth="1"/>
    <col min="3" max="3" width="33.5703125" style="1" customWidth="1"/>
    <col min="4" max="4" width="33" style="1" customWidth="1"/>
    <col min="5" max="5" width="12.42578125" style="1" customWidth="1"/>
    <col min="6" max="16384" width="11.42578125" style="1"/>
  </cols>
  <sheetData>
    <row r="1" spans="1:5" ht="18" x14ac:dyDescent="0.2">
      <c r="A1" s="2"/>
      <c r="B1" s="3"/>
      <c r="C1" s="3"/>
      <c r="D1" s="3"/>
      <c r="E1" s="4"/>
    </row>
    <row r="2" spans="1:5" ht="18" x14ac:dyDescent="0.2">
      <c r="A2" s="5" t="s">
        <v>41</v>
      </c>
      <c r="B2" s="6"/>
      <c r="C2" s="6"/>
      <c r="D2" s="6"/>
      <c r="E2" s="7"/>
    </row>
    <row r="3" spans="1:5" ht="18.75" thickBot="1" x14ac:dyDescent="0.25">
      <c r="A3" s="8"/>
      <c r="B3" s="9"/>
      <c r="C3" s="9"/>
      <c r="D3" s="9"/>
      <c r="E3" s="10"/>
    </row>
    <row r="7" spans="1:5" ht="13.5" thickBot="1" x14ac:dyDescent="0.25"/>
    <row r="8" spans="1:5" x14ac:dyDescent="0.2">
      <c r="A8" s="11" t="s">
        <v>39</v>
      </c>
      <c r="B8" s="11" t="s">
        <v>16</v>
      </c>
      <c r="C8" s="11" t="s">
        <v>1</v>
      </c>
      <c r="D8" s="11" t="s">
        <v>2</v>
      </c>
      <c r="E8" s="11" t="s">
        <v>3</v>
      </c>
    </row>
    <row r="9" spans="1:5" x14ac:dyDescent="0.2">
      <c r="A9" s="12" t="s">
        <v>4</v>
      </c>
      <c r="B9" s="13" t="s">
        <v>17</v>
      </c>
      <c r="C9" s="14">
        <v>139</v>
      </c>
      <c r="D9" s="33">
        <v>148.68</v>
      </c>
      <c r="E9" s="16">
        <f>IF(((D9-C9)/C9)*0.2&lt;0,0,((D9-C9)/C9)*0.207)</f>
        <v>1.4415539568345332E-2</v>
      </c>
    </row>
    <row r="10" spans="1:5" x14ac:dyDescent="0.2">
      <c r="A10" s="12" t="s">
        <v>5</v>
      </c>
      <c r="B10" s="13" t="s">
        <v>4</v>
      </c>
      <c r="C10" s="14">
        <v>139</v>
      </c>
      <c r="D10" s="14">
        <v>152.93</v>
      </c>
      <c r="E10" s="16">
        <f t="shared" ref="E10:E20" si="0">((D10-C10)/C10)*0.235</f>
        <v>2.355071942446044E-2</v>
      </c>
    </row>
    <row r="11" spans="1:5" x14ac:dyDescent="0.2">
      <c r="A11" s="12" t="s">
        <v>6</v>
      </c>
      <c r="B11" s="13" t="s">
        <v>18</v>
      </c>
      <c r="C11" s="14">
        <v>139</v>
      </c>
      <c r="D11" s="14">
        <v>149.11000000000001</v>
      </c>
      <c r="E11" s="16">
        <f t="shared" si="0"/>
        <v>1.7092446043165489E-2</v>
      </c>
    </row>
    <row r="12" spans="1:5" x14ac:dyDescent="0.2">
      <c r="A12" s="12" t="s">
        <v>7</v>
      </c>
      <c r="B12" s="13" t="s">
        <v>19</v>
      </c>
      <c r="C12" s="14">
        <v>139</v>
      </c>
      <c r="D12" s="33">
        <v>149.97999999999999</v>
      </c>
      <c r="E12" s="16">
        <f t="shared" si="0"/>
        <v>1.8563309352517966E-2</v>
      </c>
    </row>
    <row r="13" spans="1:5" x14ac:dyDescent="0.2">
      <c r="A13" s="12" t="s">
        <v>8</v>
      </c>
      <c r="B13" s="13" t="s">
        <v>7</v>
      </c>
      <c r="C13" s="14">
        <v>139</v>
      </c>
      <c r="D13" s="33">
        <v>154.87</v>
      </c>
      <c r="E13" s="16">
        <f t="shared" si="0"/>
        <v>2.6830575539568354E-2</v>
      </c>
    </row>
    <row r="14" spans="1:5" x14ac:dyDescent="0.2">
      <c r="A14" s="12" t="s">
        <v>9</v>
      </c>
      <c r="B14" s="13" t="s">
        <v>8</v>
      </c>
      <c r="C14" s="14">
        <v>139</v>
      </c>
      <c r="D14" s="33">
        <v>161.36000000000001</v>
      </c>
      <c r="E14" s="16">
        <f t="shared" si="0"/>
        <v>3.7802877697841748E-2</v>
      </c>
    </row>
    <row r="15" spans="1:5" x14ac:dyDescent="0.2">
      <c r="A15" s="12" t="s">
        <v>10</v>
      </c>
      <c r="B15" s="13" t="s">
        <v>9</v>
      </c>
      <c r="C15" s="14">
        <v>139</v>
      </c>
      <c r="D15" s="33">
        <v>160.83000000000001</v>
      </c>
      <c r="E15" s="16">
        <f t="shared" si="0"/>
        <v>3.6906834532374116E-2</v>
      </c>
    </row>
    <row r="16" spans="1:5" x14ac:dyDescent="0.2">
      <c r="A16" s="12" t="s">
        <v>11</v>
      </c>
      <c r="B16" s="13" t="s">
        <v>10</v>
      </c>
      <c r="C16" s="14">
        <v>139</v>
      </c>
      <c r="D16" s="33">
        <v>159.58000000000001</v>
      </c>
      <c r="E16" s="16">
        <f t="shared" si="0"/>
        <v>3.4793525179856136E-2</v>
      </c>
    </row>
    <row r="17" spans="1:5" x14ac:dyDescent="0.2">
      <c r="A17" s="12" t="s">
        <v>12</v>
      </c>
      <c r="B17" s="13" t="s">
        <v>20</v>
      </c>
      <c r="C17" s="14">
        <v>139</v>
      </c>
      <c r="D17" s="33">
        <v>161.15</v>
      </c>
      <c r="E17" s="16">
        <f t="shared" si="0"/>
        <v>3.7447841726618712E-2</v>
      </c>
    </row>
    <row r="18" spans="1:5" x14ac:dyDescent="0.2">
      <c r="A18" s="12" t="s">
        <v>13</v>
      </c>
      <c r="B18" s="13" t="s">
        <v>12</v>
      </c>
      <c r="C18" s="14">
        <v>139</v>
      </c>
      <c r="D18" s="33">
        <v>164.52</v>
      </c>
      <c r="E18" s="16">
        <f t="shared" si="0"/>
        <v>4.3145323741007213E-2</v>
      </c>
    </row>
    <row r="19" spans="1:5" x14ac:dyDescent="0.2">
      <c r="A19" s="12" t="s">
        <v>14</v>
      </c>
      <c r="B19" s="13" t="s">
        <v>13</v>
      </c>
      <c r="C19" s="14">
        <v>139</v>
      </c>
      <c r="D19" s="33">
        <v>169.75</v>
      </c>
      <c r="E19" s="16">
        <f t="shared" si="0"/>
        <v>5.1987410071942443E-2</v>
      </c>
    </row>
    <row r="20" spans="1:5" x14ac:dyDescent="0.2">
      <c r="A20" s="12" t="s">
        <v>15</v>
      </c>
      <c r="B20" s="13" t="s">
        <v>14</v>
      </c>
      <c r="C20" s="14">
        <v>139</v>
      </c>
      <c r="D20" s="33">
        <v>163.27000000000001</v>
      </c>
      <c r="E20" s="16">
        <f t="shared" si="0"/>
        <v>4.1032014388489225E-2</v>
      </c>
    </row>
    <row r="21" spans="1:5" x14ac:dyDescent="0.2">
      <c r="E21" s="15"/>
    </row>
    <row r="24" spans="1:5" x14ac:dyDescent="0.2">
      <c r="A24" s="56" t="s">
        <v>26</v>
      </c>
      <c r="B24" s="56"/>
    </row>
    <row r="26" spans="1:5" x14ac:dyDescent="0.2">
      <c r="A26" s="57" t="s">
        <v>27</v>
      </c>
      <c r="B26" s="57"/>
      <c r="C26" s="58"/>
      <c r="D26" s="58"/>
      <c r="E26" s="58"/>
    </row>
    <row r="29" spans="1:5" x14ac:dyDescent="0.2">
      <c r="A29" s="59" t="s">
        <v>28</v>
      </c>
      <c r="B29" s="59"/>
      <c r="C29" s="60" t="s">
        <v>29</v>
      </c>
      <c r="D29" s="59"/>
    </row>
    <row r="30" spans="1:5" x14ac:dyDescent="0.2">
      <c r="A30" s="59" t="s">
        <v>30</v>
      </c>
      <c r="B30" s="59"/>
      <c r="C30" s="60" t="s">
        <v>31</v>
      </c>
    </row>
    <row r="31" spans="1:5" x14ac:dyDescent="0.2">
      <c r="C31" s="6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2025-05-02T13:45:01Z</dcterms:modified>
</cp:coreProperties>
</file>